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580" activeTab="1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P43" i="1" l="1"/>
  <c r="P35" i="1"/>
  <c r="P27" i="1"/>
  <c r="P20" i="1"/>
  <c r="P15" i="1"/>
  <c r="P10" i="1"/>
  <c r="C87" i="1"/>
  <c r="O46" i="1"/>
  <c r="O10" i="1" l="1"/>
  <c r="O20" i="1" s="1"/>
  <c r="G10" i="1"/>
  <c r="G15" i="1" s="1"/>
  <c r="G20" i="1" s="1"/>
  <c r="G21" i="1" l="1"/>
  <c r="G22" i="1" s="1"/>
  <c r="G27" i="1" s="1"/>
  <c r="G33" i="1" s="1"/>
  <c r="G35" i="1" s="1"/>
  <c r="G39" i="1" s="1"/>
  <c r="G43" i="1" s="1"/>
  <c r="G46" i="1" s="1"/>
  <c r="G49" i="1" s="1"/>
  <c r="P49" i="1" s="1"/>
  <c r="C26" i="2"/>
  <c r="C8" i="2"/>
  <c r="C27" i="2" l="1"/>
  <c r="P4" i="1"/>
  <c r="P21" i="1"/>
  <c r="P22" i="1"/>
  <c r="P33" i="1"/>
  <c r="P39" i="1" l="1"/>
  <c r="P46" i="1" l="1"/>
</calcChain>
</file>

<file path=xl/sharedStrings.xml><?xml version="1.0" encoding="utf-8"?>
<sst xmlns="http://schemas.openxmlformats.org/spreadsheetml/2006/main" count="159" uniqueCount="106">
  <si>
    <t>01. hó</t>
  </si>
  <si>
    <t>Bank</t>
  </si>
  <si>
    <t>Bevétel</t>
  </si>
  <si>
    <t>Kiadás</t>
  </si>
  <si>
    <t>Bankköltség</t>
  </si>
  <si>
    <t>Nyitó egyenleg</t>
  </si>
  <si>
    <t>02. hó</t>
  </si>
  <si>
    <t>Banki egyenleg/Ft</t>
  </si>
  <si>
    <t>03.hó</t>
  </si>
  <si>
    <t>Bankkamat</t>
  </si>
  <si>
    <t>06. hó</t>
  </si>
  <si>
    <t>07. hó</t>
  </si>
  <si>
    <t>Utánfutó súlyadó</t>
  </si>
  <si>
    <t>Utánfutó köt.fel.biztosítsás</t>
  </si>
  <si>
    <t>08. hó</t>
  </si>
  <si>
    <t>09. hó</t>
  </si>
  <si>
    <t>10. hó</t>
  </si>
  <si>
    <t>11. hó</t>
  </si>
  <si>
    <t>12. hó</t>
  </si>
  <si>
    <t>Pénztár</t>
  </si>
  <si>
    <t>Összefoglalva:</t>
  </si>
  <si>
    <t>Nyitó pénzeszköz</t>
  </si>
  <si>
    <t>Utánfutó súlyadó és biztosítás</t>
  </si>
  <si>
    <t>Tavaszi túra</t>
  </si>
  <si>
    <t>Klub hétvége</t>
  </si>
  <si>
    <t>Záró pénzeszköz</t>
  </si>
  <si>
    <t>Pénzeszközök összesen/Ft</t>
  </si>
  <si>
    <t>Bevétel/esemény</t>
  </si>
  <si>
    <t>Összeg</t>
  </si>
  <si>
    <t>Kiadás/esemény</t>
  </si>
  <si>
    <t>Pénztár egyenleg/Ft</t>
  </si>
  <si>
    <t>Bárány Barna elnök</t>
  </si>
  <si>
    <t>Kánai Rezső      elnök helyettes</t>
  </si>
  <si>
    <t>Kp befiz.</t>
  </si>
  <si>
    <t>Nyomtatvány vásárlás</t>
  </si>
  <si>
    <t>1 % bevétele</t>
  </si>
  <si>
    <t>1% bevétele</t>
  </si>
  <si>
    <t>Tavaszi börze</t>
  </si>
  <si>
    <t>Őszi börze</t>
  </si>
  <si>
    <t>Befizetés bankszlára</t>
  </si>
  <si>
    <t>Könyvelési díj</t>
  </si>
  <si>
    <t>Közgyűlés vacsora befizetés</t>
  </si>
  <si>
    <t>Összes bevétel</t>
  </si>
  <si>
    <t>Összes kiadás</t>
  </si>
  <si>
    <t>Rendelkezésre álló pénzkészlet</t>
  </si>
  <si>
    <t>Tagdíj 2023 évre 73 fő</t>
  </si>
  <si>
    <t>Irodaszer, nyomtatvány vásárlás</t>
  </si>
  <si>
    <t>Közgyűlés étkezés kifizetés  54 fő * 8 000,- Ft</t>
  </si>
  <si>
    <t>Közgyűlés étkezés befizetés                            13 fő * 8 000,- Ft</t>
  </si>
  <si>
    <t>Adomány Dr Papp Zoltán</t>
  </si>
  <si>
    <t>Győrszentiván Jótékonysági nap kávé, cukor, teasütemény</t>
  </si>
  <si>
    <t xml:space="preserve">Rendszámtábla tartó </t>
  </si>
  <si>
    <t>Hosszabbító</t>
  </si>
  <si>
    <t>Tavaszi börze WC ürítési díj</t>
  </si>
  <si>
    <t>Villányi túra belépődíj Siklósi Vár</t>
  </si>
  <si>
    <t>Villányi  túra tárlatvezetés Siklósi Vár</t>
  </si>
  <si>
    <t>Villányi túra belépődíj Pécs Japán Classic Cars Show bemutató</t>
  </si>
  <si>
    <t>Klub hétvége/ Balatonmáriafürdő túra útvonal lejárás üzemanyag ktg</t>
  </si>
  <si>
    <t>Klub hétvége/ Balatonmáriafürdő üdítő, rágcsálni való</t>
  </si>
  <si>
    <t>Klub hétvége/ Balatonmáriafürdő ásványvíz</t>
  </si>
  <si>
    <t>Klub hétvége/Balatonmáriafürdő Dutra Múueum belépőjegy</t>
  </si>
  <si>
    <t>Klub hétvége/ Balatonföldvár Hajózástöréneti Látogatóközpont belépőjegy</t>
  </si>
  <si>
    <t>04. hó                     2024.04.30</t>
  </si>
  <si>
    <t>05. hó          2023.05.31</t>
  </si>
  <si>
    <t>Győr Rally rendezvény/ veterán autó bemutató üdítő, ásványvíz</t>
  </si>
  <si>
    <t>Veterán autózás a Rábaringen, főzés alapanyagok</t>
  </si>
  <si>
    <t>Veterán autózás a Rábaringen, kenyér</t>
  </si>
  <si>
    <t>Haditechnikai kiállítás Veterán autó bemutató bérleti díj</t>
  </si>
  <si>
    <t>Őszi börze illemhely ürítési díj</t>
  </si>
  <si>
    <t>Őszi börze agregátor üa.költség</t>
  </si>
  <si>
    <t>Mikrofon előadások hangosításához</t>
  </si>
  <si>
    <t>Magyar motorral keresztül Amerikán / rendezvény üdítő, ásványvíz</t>
  </si>
  <si>
    <t>Tavaszi börze lilahagyma, szemetes, papírtörlő</t>
  </si>
  <si>
    <t>Tavaszi túra Csetényi Kastély látogatás belépő díj</t>
  </si>
  <si>
    <t>Tavaszi túra Tés Szélmalom belépő</t>
  </si>
  <si>
    <t>Filip Roland koszorú</t>
  </si>
  <si>
    <t>Filip Roland fekete szalag</t>
  </si>
  <si>
    <t>Magyar motorral keresztül Amerikán / rendezvény üdítő, ásványvíz, pogácsa</t>
  </si>
  <si>
    <t>Kábel csatlakozó hangosításához</t>
  </si>
  <si>
    <t>Győr, 2024.01.05</t>
  </si>
  <si>
    <t>Adomány</t>
  </si>
  <si>
    <t>Koszorú, fekete szalag</t>
  </si>
  <si>
    <t>Győrszentiván jótékonysági nap</t>
  </si>
  <si>
    <t>Villányi túra</t>
  </si>
  <si>
    <t>Győr Rally bemutató</t>
  </si>
  <si>
    <t>Rába Ring főzőcske</t>
  </si>
  <si>
    <t>Haditechnikai kiállítás bérleti díj</t>
  </si>
  <si>
    <t>Magyar Motorral Amerikában előadás</t>
  </si>
  <si>
    <t>Hosszabító, kábel, mikrofon</t>
  </si>
  <si>
    <t>Közgyűlés vacsora kifizetés</t>
  </si>
  <si>
    <t>Győr, 2024.01.05.</t>
  </si>
  <si>
    <t>Tóth László adomány</t>
  </si>
  <si>
    <t>Tagdíj 2022 évre   1 fő</t>
  </si>
  <si>
    <t>Tagdíj 2024 évre   3 fő</t>
  </si>
  <si>
    <t>Tagdíj 7 fő * 15 000,- Ft (2022 - 1 fő, 2023 - 6 fő)</t>
  </si>
  <si>
    <t>Tagdíj                                 23 fő * 15 000,- Ft (2023)</t>
  </si>
  <si>
    <t>Tagdíj 31 fő * 15 000,- Ft (2023)</t>
  </si>
  <si>
    <t>Tagdíj 2 fő * 15 000,- Ft  (2023)</t>
  </si>
  <si>
    <t>Tagdíj 3 fő * 15 000,- Ft    (2024)</t>
  </si>
  <si>
    <t>Tagdíj 1 fő * 15 000,- Ft (2023)</t>
  </si>
  <si>
    <t>Tagdíj 3 fő * 15 000,- Ft   (2023)</t>
  </si>
  <si>
    <t>Tagdíj 7 fő * 15 000,- Ft  (2023)</t>
  </si>
  <si>
    <t>Bárány Barna</t>
  </si>
  <si>
    <t>Kánai Rezső</t>
  </si>
  <si>
    <t>elnök</t>
  </si>
  <si>
    <t>elnök helyettes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</si>
</sst>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H_U_F_-;\-* #,##0.00\ _H_U_F_-;_-* &quot;-&quot;??\ _H_U_F_-;_-@_-"/>
    <numFmt numFmtId="164" formatCode="_-* #,##0\ _H_U_F_-;\-* #,##0\ _H_U_F_-;_-* &quot;-&quot;??\ _H_U_F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1" xfId="0" applyFont="1" applyBorder="1"/>
    <xf numFmtId="0" fontId="2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horizontal="left" wrapText="1"/>
    </xf>
    <xf numFmtId="14" fontId="3" fillId="0" borderId="1" xfId="0" applyNumberFormat="1" applyFont="1" applyBorder="1"/>
    <xf numFmtId="164" fontId="3" fillId="0" borderId="7" xfId="0" applyNumberFormat="1" applyFont="1" applyBorder="1"/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9" fontId="3" fillId="0" borderId="0" xfId="0" applyNumberFormat="1" applyFont="1" applyBorder="1" applyAlignment="1">
      <alignment horizontal="left" wrapText="1"/>
    </xf>
    <xf numFmtId="0" fontId="0" fillId="0" borderId="0" xfId="0" applyBorder="1"/>
    <xf numFmtId="0" fontId="5" fillId="0" borderId="1" xfId="0" applyFont="1" applyBorder="1" applyAlignment="1">
      <alignment wrapText="1"/>
    </xf>
    <xf numFmtId="0" fontId="6" fillId="0" borderId="0" xfId="0" applyFont="1"/>
    <xf numFmtId="0" fontId="6" fillId="0" borderId="2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Border="1"/>
    <xf numFmtId="0" fontId="6" fillId="0" borderId="4" xfId="0" applyFont="1" applyBorder="1"/>
    <xf numFmtId="0" fontId="6" fillId="0" borderId="1" xfId="0" applyFont="1" applyBorder="1" applyAlignment="1">
      <alignment horizontal="center" wrapText="1"/>
    </xf>
    <xf numFmtId="14" fontId="7" fillId="0" borderId="1" xfId="0" applyNumberFormat="1" applyFont="1" applyBorder="1"/>
    <xf numFmtId="0" fontId="7" fillId="0" borderId="2" xfId="0" applyFont="1" applyBorder="1" applyAlignment="1">
      <alignment wrapText="1"/>
    </xf>
    <xf numFmtId="0" fontId="7" fillId="0" borderId="3" xfId="0" applyFont="1" applyBorder="1"/>
    <xf numFmtId="164" fontId="6" fillId="0" borderId="1" xfId="1" applyNumberFormat="1" applyFont="1" applyBorder="1"/>
    <xf numFmtId="0" fontId="7" fillId="0" borderId="2" xfId="0" applyFont="1" applyBorder="1"/>
    <xf numFmtId="0" fontId="7" fillId="0" borderId="4" xfId="0" applyFont="1" applyBorder="1"/>
    <xf numFmtId="164" fontId="6" fillId="0" borderId="1" xfId="0" applyNumberFormat="1" applyFont="1" applyBorder="1"/>
    <xf numFmtId="0" fontId="7" fillId="0" borderId="0" xfId="0" applyFont="1"/>
    <xf numFmtId="0" fontId="6" fillId="0" borderId="1" xfId="0" applyFont="1" applyBorder="1"/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164" fontId="7" fillId="0" borderId="1" xfId="1" applyNumberFormat="1" applyFont="1" applyBorder="1"/>
    <xf numFmtId="164" fontId="7" fillId="0" borderId="3" xfId="1" applyNumberFormat="1" applyFont="1" applyBorder="1"/>
    <xf numFmtId="164" fontId="7" fillId="0" borderId="4" xfId="1" applyNumberFormat="1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4" xfId="0" applyFont="1" applyBorder="1" applyAlignment="1">
      <alignment horizontal="left" wrapText="1"/>
    </xf>
    <xf numFmtId="164" fontId="7" fillId="0" borderId="1" xfId="0" applyNumberFormat="1" applyFont="1" applyBorder="1"/>
    <xf numFmtId="9" fontId="7" fillId="0" borderId="1" xfId="0" applyNumberFormat="1" applyFont="1" applyBorder="1" applyAlignment="1">
      <alignment horizontal="left" wrapText="1"/>
    </xf>
    <xf numFmtId="164" fontId="8" fillId="0" borderId="1" xfId="1" applyNumberFormat="1" applyFont="1" applyBorder="1"/>
    <xf numFmtId="0" fontId="7" fillId="0" borderId="7" xfId="0" applyFont="1" applyBorder="1"/>
    <xf numFmtId="0" fontId="7" fillId="0" borderId="7" xfId="0" applyFont="1" applyBorder="1" applyAlignment="1">
      <alignment wrapText="1"/>
    </xf>
    <xf numFmtId="0" fontId="6" fillId="0" borderId="7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64" fontId="7" fillId="2" borderId="1" xfId="1" applyNumberFormat="1" applyFont="1" applyFill="1" applyBorder="1"/>
    <xf numFmtId="164" fontId="8" fillId="2" borderId="1" xfId="1" applyNumberFormat="1" applyFont="1" applyFill="1" applyBorder="1"/>
    <xf numFmtId="164" fontId="5" fillId="0" borderId="1" xfId="1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164" fontId="8" fillId="0" borderId="1" xfId="1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7" fillId="2" borderId="1" xfId="1" applyNumberFormat="1" applyFont="1" applyFill="1" applyBorder="1" applyAlignment="1">
      <alignment horizontal="right"/>
    </xf>
    <xf numFmtId="164" fontId="8" fillId="2" borderId="1" xfId="1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7" fillId="0" borderId="8" xfId="0" applyFont="1" applyBorder="1"/>
    <xf numFmtId="0" fontId="7" fillId="0" borderId="9" xfId="0" applyFont="1" applyBorder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91"/>
  <sheetViews>
    <sheetView view="pageLayout" topLeftCell="A58" zoomScaleNormal="100" workbookViewId="0">
      <selection activeCell="B62" sqref="B62:C64"/>
    </sheetView>
  </sheetViews>
  <sheetFormatPr defaultColWidth="16.5703125" defaultRowHeight="30" customHeight="1" x14ac:dyDescent="0.3"/>
  <cols>
    <col min="1" max="1" width="16.5703125" style="25"/>
    <col min="2" max="2" width="29.5703125" style="47" customWidth="1"/>
    <col min="3" max="3" width="19.28515625" style="25" customWidth="1"/>
    <col min="4" max="4" width="16.5703125" style="25"/>
    <col min="5" max="5" width="15" style="35" customWidth="1"/>
    <col min="6" max="6" width="18.28515625" style="25" customWidth="1"/>
    <col min="7" max="7" width="22" style="12" customWidth="1"/>
    <col min="8" max="9" width="16.5703125" style="35"/>
    <col min="10" max="10" width="10.85546875" style="35" customWidth="1"/>
    <col min="11" max="11" width="17.85546875" style="25" customWidth="1"/>
    <col min="12" max="12" width="16.5703125" style="25"/>
    <col min="13" max="13" width="16.42578125" style="35" customWidth="1"/>
    <col min="14" max="14" width="18" style="25" customWidth="1"/>
    <col min="15" max="15" width="18.7109375" style="12" customWidth="1"/>
    <col min="16" max="16" width="20.42578125" style="12" customWidth="1"/>
    <col min="17" max="16384" width="16.5703125" style="25"/>
  </cols>
  <sheetData>
    <row r="2" spans="1:16" s="12" customFormat="1" ht="30" customHeight="1" x14ac:dyDescent="0.3">
      <c r="A2" s="70" t="s">
        <v>1</v>
      </c>
      <c r="B2" s="72"/>
      <c r="C2" s="72"/>
      <c r="D2" s="72"/>
      <c r="E2" s="72"/>
      <c r="F2" s="72"/>
      <c r="G2" s="71"/>
      <c r="H2" s="70" t="s">
        <v>19</v>
      </c>
      <c r="I2" s="72"/>
      <c r="J2" s="72"/>
      <c r="K2" s="72"/>
      <c r="L2" s="72"/>
      <c r="M2" s="72"/>
      <c r="N2" s="72"/>
      <c r="O2" s="71"/>
      <c r="P2" s="68" t="s">
        <v>26</v>
      </c>
    </row>
    <row r="3" spans="1:16" s="12" customFormat="1" ht="42" customHeight="1" x14ac:dyDescent="0.3">
      <c r="A3" s="13"/>
      <c r="B3" s="14"/>
      <c r="C3" s="15"/>
      <c r="D3" s="15"/>
      <c r="E3" s="15"/>
      <c r="F3" s="16"/>
      <c r="G3" s="17" t="s">
        <v>7</v>
      </c>
      <c r="H3" s="13"/>
      <c r="I3" s="15"/>
      <c r="J3" s="15"/>
      <c r="K3" s="15"/>
      <c r="L3" s="15"/>
      <c r="M3" s="15"/>
      <c r="N3" s="16"/>
      <c r="O3" s="17" t="s">
        <v>30</v>
      </c>
      <c r="P3" s="69"/>
    </row>
    <row r="4" spans="1:16" ht="56.85" customHeight="1" x14ac:dyDescent="0.3">
      <c r="A4" s="18">
        <v>44927</v>
      </c>
      <c r="B4" s="19" t="s">
        <v>5</v>
      </c>
      <c r="C4" s="20"/>
      <c r="D4" s="20"/>
      <c r="E4" s="20"/>
      <c r="F4" s="20"/>
      <c r="G4" s="21">
        <v>2177073</v>
      </c>
      <c r="H4" s="22"/>
      <c r="I4" s="20"/>
      <c r="J4" s="20"/>
      <c r="K4" s="20"/>
      <c r="L4" s="20"/>
      <c r="M4" s="20"/>
      <c r="N4" s="23"/>
      <c r="O4" s="21">
        <v>70150</v>
      </c>
      <c r="P4" s="24">
        <f>SUM(G4+O4)</f>
        <v>2247223</v>
      </c>
    </row>
    <row r="5" spans="1:16" s="12" customFormat="1" ht="56.85" customHeight="1" x14ac:dyDescent="0.3">
      <c r="A5" s="26"/>
      <c r="B5" s="17" t="s">
        <v>27</v>
      </c>
      <c r="C5" s="27" t="s">
        <v>28</v>
      </c>
      <c r="D5" s="70" t="s">
        <v>29</v>
      </c>
      <c r="E5" s="71"/>
      <c r="F5" s="28" t="s">
        <v>28</v>
      </c>
      <c r="G5" s="21"/>
      <c r="H5" s="70" t="s">
        <v>27</v>
      </c>
      <c r="I5" s="72"/>
      <c r="J5" s="71"/>
      <c r="K5" s="28" t="s">
        <v>28</v>
      </c>
      <c r="L5" s="70" t="s">
        <v>29</v>
      </c>
      <c r="M5" s="71"/>
      <c r="N5" s="28" t="s">
        <v>28</v>
      </c>
      <c r="O5" s="21"/>
      <c r="P5" s="24"/>
    </row>
    <row r="6" spans="1:16" ht="56.85" customHeight="1" x14ac:dyDescent="0.3">
      <c r="A6" s="29" t="s">
        <v>0</v>
      </c>
      <c r="B6" s="30" t="s">
        <v>95</v>
      </c>
      <c r="C6" s="31">
        <v>345000</v>
      </c>
      <c r="D6" s="63" t="s">
        <v>46</v>
      </c>
      <c r="E6" s="65"/>
      <c r="F6" s="31">
        <v>9440</v>
      </c>
      <c r="G6" s="21"/>
      <c r="H6" s="22" t="s">
        <v>96</v>
      </c>
      <c r="I6" s="20"/>
      <c r="J6" s="23"/>
      <c r="K6" s="31">
        <v>465000</v>
      </c>
      <c r="L6" s="22" t="s">
        <v>39</v>
      </c>
      <c r="M6" s="23"/>
      <c r="N6" s="31">
        <v>465000</v>
      </c>
      <c r="O6" s="21"/>
      <c r="P6" s="24"/>
    </row>
    <row r="7" spans="1:16" ht="56.85" customHeight="1" x14ac:dyDescent="0.3">
      <c r="A7" s="29"/>
      <c r="B7" s="51" t="s">
        <v>48</v>
      </c>
      <c r="C7" s="31">
        <v>104000</v>
      </c>
      <c r="D7" s="76" t="s">
        <v>47</v>
      </c>
      <c r="E7" s="76"/>
      <c r="F7" s="31">
        <v>432000</v>
      </c>
      <c r="G7" s="21"/>
      <c r="H7" s="63" t="s">
        <v>94</v>
      </c>
      <c r="I7" s="64"/>
      <c r="J7" s="65"/>
      <c r="K7" s="31">
        <v>105000</v>
      </c>
      <c r="L7" s="20"/>
      <c r="M7" s="20"/>
      <c r="N7" s="31"/>
      <c r="O7" s="21"/>
      <c r="P7" s="24"/>
    </row>
    <row r="8" spans="1:16" ht="56.85" customHeight="1" x14ac:dyDescent="0.3">
      <c r="A8" s="29"/>
      <c r="B8" s="30" t="s">
        <v>33</v>
      </c>
      <c r="C8" s="31">
        <v>465000</v>
      </c>
      <c r="D8" s="66" t="s">
        <v>4</v>
      </c>
      <c r="E8" s="67"/>
      <c r="F8" s="31">
        <v>1286</v>
      </c>
      <c r="G8" s="21"/>
      <c r="H8" s="22"/>
      <c r="I8" s="20"/>
      <c r="J8" s="20"/>
      <c r="K8" s="31"/>
      <c r="L8" s="20"/>
      <c r="M8" s="20"/>
      <c r="N8" s="31"/>
      <c r="O8" s="21"/>
      <c r="P8" s="24"/>
    </row>
    <row r="9" spans="1:16" ht="56.85" customHeight="1" x14ac:dyDescent="0.3">
      <c r="A9" s="29"/>
      <c r="B9" s="30" t="s">
        <v>49</v>
      </c>
      <c r="C9" s="31">
        <v>15000</v>
      </c>
      <c r="D9" s="50"/>
      <c r="E9" s="49"/>
      <c r="F9" s="31"/>
      <c r="G9" s="21"/>
      <c r="H9" s="22"/>
      <c r="I9" s="20"/>
      <c r="J9" s="23"/>
      <c r="K9" s="31"/>
      <c r="L9" s="22"/>
      <c r="M9" s="23"/>
      <c r="N9" s="31"/>
      <c r="O9" s="21"/>
      <c r="P9" s="24"/>
    </row>
    <row r="10" spans="1:16" ht="56.85" customHeight="1" x14ac:dyDescent="0.3">
      <c r="A10" s="18">
        <v>44957</v>
      </c>
      <c r="B10" s="30" t="s">
        <v>9</v>
      </c>
      <c r="C10" s="31">
        <v>46</v>
      </c>
      <c r="D10" s="66"/>
      <c r="E10" s="67"/>
      <c r="F10" s="31"/>
      <c r="G10" s="21">
        <f>SUM(G4+C6+C7+C8+C9+C10-F6-F7-F8)</f>
        <v>2663393</v>
      </c>
      <c r="H10" s="22"/>
      <c r="I10" s="20"/>
      <c r="J10" s="23"/>
      <c r="K10" s="31"/>
      <c r="L10" s="22"/>
      <c r="M10" s="23"/>
      <c r="N10" s="31"/>
      <c r="O10" s="21">
        <f>SUBTOTAL(9,O4)+K6+K7-N6</f>
        <v>175150</v>
      </c>
      <c r="P10" s="24">
        <f>SUM(G10+O10)</f>
        <v>2838543</v>
      </c>
    </row>
    <row r="11" spans="1:16" ht="56.85" customHeight="1" x14ac:dyDescent="0.3">
      <c r="A11" s="29" t="s">
        <v>6</v>
      </c>
      <c r="B11" s="34" t="s">
        <v>101</v>
      </c>
      <c r="C11" s="31">
        <v>105000</v>
      </c>
      <c r="D11" s="63" t="s">
        <v>50</v>
      </c>
      <c r="E11" s="65"/>
      <c r="F11" s="31">
        <v>10892</v>
      </c>
      <c r="G11" s="21"/>
      <c r="H11" s="73"/>
      <c r="I11" s="74"/>
      <c r="J11" s="23"/>
      <c r="K11" s="31"/>
      <c r="L11" s="22"/>
      <c r="M11" s="23"/>
      <c r="N11" s="31"/>
      <c r="O11" s="21"/>
      <c r="P11" s="24"/>
    </row>
    <row r="12" spans="1:16" ht="56.85" customHeight="1" x14ac:dyDescent="0.3">
      <c r="A12" s="29"/>
      <c r="B12" s="34"/>
      <c r="C12" s="31"/>
      <c r="D12" s="63" t="s">
        <v>50</v>
      </c>
      <c r="E12" s="65"/>
      <c r="F12" s="31">
        <v>15395</v>
      </c>
      <c r="G12" s="21"/>
      <c r="H12" s="22"/>
      <c r="I12" s="20"/>
      <c r="J12" s="23"/>
      <c r="K12" s="31"/>
      <c r="L12" s="22"/>
      <c r="M12" s="23"/>
      <c r="N12" s="29"/>
      <c r="O12" s="21"/>
      <c r="P12" s="24"/>
    </row>
    <row r="13" spans="1:16" ht="56.85" customHeight="1" x14ac:dyDescent="0.3">
      <c r="A13" s="29"/>
      <c r="B13" s="34"/>
      <c r="C13" s="31"/>
      <c r="D13" s="76" t="s">
        <v>40</v>
      </c>
      <c r="E13" s="76"/>
      <c r="F13" s="31">
        <v>40000</v>
      </c>
      <c r="G13" s="21"/>
      <c r="H13" s="22"/>
      <c r="I13" s="20"/>
      <c r="J13" s="23"/>
      <c r="K13" s="31"/>
      <c r="L13" s="22"/>
      <c r="M13" s="23"/>
      <c r="N13" s="23"/>
      <c r="O13" s="21"/>
      <c r="P13" s="24"/>
    </row>
    <row r="14" spans="1:16" ht="56.85" customHeight="1" x14ac:dyDescent="0.3">
      <c r="A14" s="29"/>
      <c r="B14" s="34"/>
      <c r="C14" s="31"/>
      <c r="D14" s="76" t="s">
        <v>51</v>
      </c>
      <c r="E14" s="76"/>
      <c r="F14" s="31">
        <v>143256</v>
      </c>
      <c r="G14" s="21"/>
      <c r="H14" s="22"/>
      <c r="I14" s="20"/>
      <c r="J14" s="23"/>
      <c r="K14" s="31"/>
      <c r="L14" s="22"/>
      <c r="M14" s="23"/>
      <c r="N14" s="23"/>
      <c r="O14" s="21"/>
      <c r="P14" s="24"/>
    </row>
    <row r="15" spans="1:16" ht="56.85" customHeight="1" x14ac:dyDescent="0.3">
      <c r="A15" s="18">
        <v>44985</v>
      </c>
      <c r="B15" s="34"/>
      <c r="C15" s="31"/>
      <c r="D15" s="63" t="s">
        <v>4</v>
      </c>
      <c r="E15" s="65"/>
      <c r="F15" s="31">
        <v>1311</v>
      </c>
      <c r="G15" s="21">
        <f>SUM(G10+C11-F11-F12-F13-F14-F15)</f>
        <v>2557539</v>
      </c>
      <c r="H15" s="22"/>
      <c r="I15" s="20"/>
      <c r="J15" s="23"/>
      <c r="K15" s="31"/>
      <c r="L15" s="22"/>
      <c r="M15" s="23"/>
      <c r="N15" s="23"/>
      <c r="O15" s="21">
        <v>175150</v>
      </c>
      <c r="P15" s="24">
        <f>SUM(G15+O15)</f>
        <v>2732689</v>
      </c>
    </row>
    <row r="16" spans="1:16" ht="56.85" customHeight="1" x14ac:dyDescent="0.3">
      <c r="A16" s="29" t="s">
        <v>8</v>
      </c>
      <c r="B16" s="34" t="s">
        <v>100</v>
      </c>
      <c r="C16" s="31">
        <v>45000</v>
      </c>
      <c r="D16" s="76" t="s">
        <v>51</v>
      </c>
      <c r="E16" s="76"/>
      <c r="F16" s="33">
        <v>143256</v>
      </c>
      <c r="G16" s="21"/>
      <c r="H16" s="22"/>
      <c r="I16" s="20"/>
      <c r="J16" s="23"/>
      <c r="K16" s="31"/>
      <c r="L16" s="76" t="s">
        <v>72</v>
      </c>
      <c r="M16" s="76"/>
      <c r="N16" s="29">
        <v>9600</v>
      </c>
      <c r="O16" s="21"/>
      <c r="P16" s="24"/>
    </row>
    <row r="17" spans="1:16" ht="56.85" customHeight="1" x14ac:dyDescent="0.3">
      <c r="A17" s="18"/>
      <c r="B17" s="34" t="s">
        <v>9</v>
      </c>
      <c r="C17" s="31">
        <v>63</v>
      </c>
      <c r="D17" s="66" t="s">
        <v>12</v>
      </c>
      <c r="E17" s="67"/>
      <c r="F17" s="31">
        <v>6900</v>
      </c>
      <c r="G17" s="21"/>
      <c r="H17" s="22"/>
      <c r="I17" s="20"/>
      <c r="J17" s="23"/>
      <c r="K17" s="31"/>
      <c r="L17" s="22"/>
      <c r="M17" s="23"/>
      <c r="N17" s="23"/>
      <c r="O17" s="21"/>
      <c r="P17" s="24"/>
    </row>
    <row r="18" spans="1:16" ht="56.85" customHeight="1" x14ac:dyDescent="0.3">
      <c r="A18" s="29"/>
      <c r="B18" s="34"/>
      <c r="C18" s="31"/>
      <c r="D18" s="66" t="s">
        <v>52</v>
      </c>
      <c r="E18" s="67"/>
      <c r="F18" s="31">
        <v>5999</v>
      </c>
      <c r="G18" s="21"/>
      <c r="H18" s="73"/>
      <c r="I18" s="74"/>
      <c r="J18" s="23"/>
      <c r="K18" s="31"/>
      <c r="L18" s="22"/>
      <c r="M18" s="23"/>
      <c r="N18" s="29"/>
      <c r="O18" s="21"/>
      <c r="P18" s="24"/>
    </row>
    <row r="19" spans="1:16" ht="56.85" customHeight="1" x14ac:dyDescent="0.3">
      <c r="A19" s="29"/>
      <c r="B19" s="34"/>
      <c r="C19" s="31"/>
      <c r="D19" s="66" t="s">
        <v>53</v>
      </c>
      <c r="E19" s="67"/>
      <c r="F19" s="31">
        <v>8092</v>
      </c>
      <c r="G19" s="21"/>
      <c r="H19" s="22"/>
      <c r="I19" s="20"/>
      <c r="J19" s="23"/>
      <c r="K19" s="31"/>
      <c r="L19" s="22"/>
      <c r="M19" s="23"/>
      <c r="N19" s="29"/>
      <c r="O19" s="21"/>
      <c r="P19" s="24"/>
    </row>
    <row r="20" spans="1:16" ht="56.85" customHeight="1" x14ac:dyDescent="0.3">
      <c r="A20" s="18">
        <v>45016</v>
      </c>
      <c r="B20" s="19"/>
      <c r="C20" s="31"/>
      <c r="D20" s="66" t="s">
        <v>4</v>
      </c>
      <c r="E20" s="67"/>
      <c r="F20" s="33">
        <v>1236</v>
      </c>
      <c r="G20" s="21">
        <f>SUM(G15+C16+C17-F16-F17-F18-F19-F20)</f>
        <v>2437119</v>
      </c>
      <c r="H20" s="22"/>
      <c r="I20" s="20"/>
      <c r="J20" s="23"/>
      <c r="K20" s="31"/>
      <c r="L20" s="22"/>
      <c r="M20" s="23"/>
      <c r="N20" s="23"/>
      <c r="O20" s="21">
        <f>O10-N16</f>
        <v>165550</v>
      </c>
      <c r="P20" s="24">
        <f>SUM(G20+O20)</f>
        <v>2602669</v>
      </c>
    </row>
    <row r="21" spans="1:16" ht="56.85" customHeight="1" x14ac:dyDescent="0.3">
      <c r="A21" s="51" t="s">
        <v>62</v>
      </c>
      <c r="B21" s="34"/>
      <c r="C21" s="31"/>
      <c r="D21" s="63" t="s">
        <v>4</v>
      </c>
      <c r="E21" s="65"/>
      <c r="F21" s="31">
        <v>905</v>
      </c>
      <c r="G21" s="21">
        <f>SUM(G20-F21)</f>
        <v>2436214</v>
      </c>
      <c r="H21" s="73"/>
      <c r="I21" s="74"/>
      <c r="J21" s="23"/>
      <c r="K21" s="31"/>
      <c r="L21" s="22"/>
      <c r="M21" s="23"/>
      <c r="N21" s="29"/>
      <c r="O21" s="21">
        <v>165550</v>
      </c>
      <c r="P21" s="24">
        <f t="shared" ref="P21:P49" si="0">SUM(G21+O21)</f>
        <v>2601764</v>
      </c>
    </row>
    <row r="22" spans="1:16" ht="56.85" customHeight="1" x14ac:dyDescent="0.3">
      <c r="A22" s="51" t="s">
        <v>63</v>
      </c>
      <c r="B22" s="34"/>
      <c r="C22" s="31"/>
      <c r="D22" s="66" t="s">
        <v>4</v>
      </c>
      <c r="E22" s="67"/>
      <c r="F22" s="31">
        <v>905</v>
      </c>
      <c r="G22" s="21">
        <f>SUM(G21-F22)</f>
        <v>2435309</v>
      </c>
      <c r="H22" s="22"/>
      <c r="I22" s="20"/>
      <c r="J22" s="23"/>
      <c r="K22" s="31"/>
      <c r="L22" s="64" t="s">
        <v>74</v>
      </c>
      <c r="M22" s="64"/>
      <c r="N22" s="31">
        <v>10000</v>
      </c>
      <c r="O22" s="21">
        <v>155550</v>
      </c>
      <c r="P22" s="24">
        <f t="shared" si="0"/>
        <v>2590859</v>
      </c>
    </row>
    <row r="23" spans="1:16" ht="56.85" customHeight="1" x14ac:dyDescent="0.3">
      <c r="A23" s="29" t="s">
        <v>10</v>
      </c>
      <c r="B23" s="34" t="s">
        <v>99</v>
      </c>
      <c r="C23" s="31">
        <v>15000</v>
      </c>
      <c r="D23" s="76" t="s">
        <v>54</v>
      </c>
      <c r="E23" s="76"/>
      <c r="F23" s="33">
        <v>58759</v>
      </c>
      <c r="G23" s="21"/>
      <c r="I23" s="20"/>
      <c r="J23" s="20"/>
      <c r="K23" s="31"/>
      <c r="L23" s="20"/>
      <c r="M23" s="20"/>
      <c r="N23" s="31"/>
      <c r="O23" s="21"/>
      <c r="P23" s="24"/>
    </row>
    <row r="24" spans="1:16" ht="56.85" customHeight="1" x14ac:dyDescent="0.3">
      <c r="A24" s="18"/>
      <c r="B24" s="34" t="s">
        <v>9</v>
      </c>
      <c r="C24" s="31">
        <v>60</v>
      </c>
      <c r="D24" s="76" t="s">
        <v>55</v>
      </c>
      <c r="E24" s="76"/>
      <c r="F24" s="33">
        <v>8000</v>
      </c>
      <c r="G24" s="21"/>
      <c r="H24" s="22"/>
      <c r="I24" s="20"/>
      <c r="J24" s="23"/>
      <c r="K24" s="32"/>
      <c r="L24" s="22"/>
      <c r="M24" s="23"/>
      <c r="N24" s="23"/>
      <c r="O24" s="21"/>
      <c r="P24" s="24"/>
    </row>
    <row r="25" spans="1:16" ht="56.85" customHeight="1" x14ac:dyDescent="0.3">
      <c r="A25" s="29"/>
      <c r="B25" s="34"/>
      <c r="C25" s="31"/>
      <c r="D25" s="76" t="s">
        <v>56</v>
      </c>
      <c r="E25" s="76"/>
      <c r="F25" s="33">
        <v>56000</v>
      </c>
      <c r="G25" s="21"/>
      <c r="H25" s="22"/>
      <c r="I25" s="20"/>
      <c r="J25" s="23"/>
      <c r="K25" s="31"/>
      <c r="L25" s="22"/>
      <c r="M25" s="23"/>
      <c r="N25" s="31"/>
      <c r="O25" s="21"/>
      <c r="P25" s="24"/>
    </row>
    <row r="26" spans="1:16" ht="56.85" customHeight="1" x14ac:dyDescent="0.3">
      <c r="A26" s="18"/>
      <c r="B26" s="34"/>
      <c r="C26" s="31"/>
      <c r="D26" s="76" t="s">
        <v>73</v>
      </c>
      <c r="E26" s="76"/>
      <c r="F26" s="33">
        <v>30000</v>
      </c>
      <c r="G26" s="21"/>
      <c r="H26" s="22"/>
      <c r="I26" s="20"/>
      <c r="J26" s="23"/>
      <c r="K26" s="32"/>
      <c r="L26" s="61"/>
      <c r="M26" s="62"/>
      <c r="N26" s="33"/>
      <c r="O26" s="21"/>
      <c r="P26" s="24"/>
    </row>
    <row r="27" spans="1:16" ht="56.85" customHeight="1" x14ac:dyDescent="0.3">
      <c r="A27" s="18">
        <v>45107</v>
      </c>
      <c r="B27" s="34"/>
      <c r="C27" s="31"/>
      <c r="D27" s="66" t="s">
        <v>4</v>
      </c>
      <c r="E27" s="67"/>
      <c r="F27" s="33">
        <v>833</v>
      </c>
      <c r="G27" s="21">
        <f>SUM(G22+C23+C24-F23-F24-F25-F26-F27)</f>
        <v>2296777</v>
      </c>
      <c r="H27" s="22"/>
      <c r="I27" s="20"/>
      <c r="J27" s="23"/>
      <c r="K27" s="32"/>
      <c r="L27" s="22"/>
      <c r="M27" s="23"/>
      <c r="N27" s="33"/>
      <c r="O27" s="21">
        <v>155550</v>
      </c>
      <c r="P27" s="24">
        <f>SUM(G27+O27)</f>
        <v>2452327</v>
      </c>
    </row>
    <row r="28" spans="1:16" ht="56.85" customHeight="1" x14ac:dyDescent="0.3">
      <c r="A28" s="29" t="s">
        <v>11</v>
      </c>
      <c r="B28" s="34"/>
      <c r="C28" s="31"/>
      <c r="D28" s="22" t="s">
        <v>13</v>
      </c>
      <c r="E28" s="23"/>
      <c r="F28" s="31">
        <v>4584</v>
      </c>
      <c r="G28" s="21"/>
      <c r="H28" s="22"/>
      <c r="I28" s="20"/>
      <c r="J28" s="23"/>
      <c r="K28" s="31"/>
      <c r="L28" s="22"/>
      <c r="M28" s="23"/>
      <c r="N28" s="31"/>
      <c r="O28" s="21"/>
      <c r="P28" s="24"/>
    </row>
    <row r="29" spans="1:16" ht="56.85" customHeight="1" x14ac:dyDescent="0.3">
      <c r="A29" s="29"/>
      <c r="B29" s="34"/>
      <c r="C29" s="31"/>
      <c r="D29" s="73" t="s">
        <v>57</v>
      </c>
      <c r="E29" s="75"/>
      <c r="F29" s="31">
        <v>17769</v>
      </c>
      <c r="G29" s="21"/>
      <c r="H29" s="22"/>
      <c r="I29" s="20"/>
      <c r="J29" s="23"/>
      <c r="K29" s="31"/>
      <c r="L29" s="22"/>
      <c r="M29" s="23"/>
      <c r="N29" s="31"/>
      <c r="O29" s="21"/>
      <c r="P29" s="24"/>
    </row>
    <row r="30" spans="1:16" ht="56.85" customHeight="1" x14ac:dyDescent="0.3">
      <c r="A30" s="29"/>
      <c r="B30" s="34"/>
      <c r="C30" s="31"/>
      <c r="D30" s="73" t="s">
        <v>58</v>
      </c>
      <c r="E30" s="75"/>
      <c r="F30" s="31">
        <v>20199</v>
      </c>
      <c r="G30" s="21"/>
      <c r="H30" s="22"/>
      <c r="I30" s="20"/>
      <c r="J30" s="23"/>
      <c r="K30" s="31"/>
      <c r="L30" s="22"/>
      <c r="M30" s="23"/>
      <c r="N30" s="31"/>
      <c r="O30" s="21"/>
      <c r="P30" s="24"/>
    </row>
    <row r="31" spans="1:16" ht="56.85" customHeight="1" x14ac:dyDescent="0.3">
      <c r="A31" s="29"/>
      <c r="B31" s="34"/>
      <c r="C31" s="31"/>
      <c r="D31" s="73" t="s">
        <v>59</v>
      </c>
      <c r="E31" s="75"/>
      <c r="F31" s="31">
        <v>10270</v>
      </c>
      <c r="G31" s="21"/>
      <c r="H31" s="22"/>
      <c r="I31" s="20"/>
      <c r="J31" s="23"/>
      <c r="K31" s="31"/>
      <c r="L31" s="22"/>
      <c r="M31" s="23"/>
      <c r="N31" s="31"/>
      <c r="O31" s="21"/>
      <c r="P31" s="24"/>
    </row>
    <row r="32" spans="1:16" ht="56.85" customHeight="1" x14ac:dyDescent="0.3">
      <c r="A32" s="29"/>
      <c r="B32" s="34"/>
      <c r="C32" s="31"/>
      <c r="D32" s="73" t="s">
        <v>61</v>
      </c>
      <c r="E32" s="75"/>
      <c r="F32" s="31">
        <v>40800</v>
      </c>
      <c r="G32" s="21"/>
      <c r="H32" s="22"/>
      <c r="I32" s="20"/>
      <c r="J32" s="23"/>
      <c r="K32" s="31"/>
      <c r="L32" s="22"/>
      <c r="M32" s="23"/>
      <c r="N32" s="31"/>
      <c r="O32" s="21"/>
      <c r="P32" s="24"/>
    </row>
    <row r="33" spans="1:16" ht="56.85" customHeight="1" x14ac:dyDescent="0.3">
      <c r="A33" s="18">
        <v>45138</v>
      </c>
      <c r="B33" s="34"/>
      <c r="C33" s="31"/>
      <c r="D33" s="66" t="s">
        <v>4</v>
      </c>
      <c r="E33" s="67"/>
      <c r="F33" s="31">
        <v>919</v>
      </c>
      <c r="G33" s="21">
        <f>SUM(G27-F28-F29-F30-F31-F32-F33)</f>
        <v>2202236</v>
      </c>
      <c r="H33" s="22"/>
      <c r="I33" s="20"/>
      <c r="J33" s="23"/>
      <c r="K33" s="31"/>
      <c r="L33" s="22"/>
      <c r="M33" s="23"/>
      <c r="N33" s="31"/>
      <c r="O33" s="21">
        <v>155550</v>
      </c>
      <c r="P33" s="24">
        <f t="shared" si="0"/>
        <v>2357786</v>
      </c>
    </row>
    <row r="34" spans="1:16" ht="56.85" customHeight="1" x14ac:dyDescent="0.3">
      <c r="A34" s="29" t="s">
        <v>14</v>
      </c>
      <c r="B34" s="34"/>
      <c r="C34" s="31"/>
      <c r="D34" s="73" t="s">
        <v>60</v>
      </c>
      <c r="E34" s="75"/>
      <c r="F34" s="31">
        <v>54500</v>
      </c>
      <c r="G34" s="21"/>
      <c r="H34" s="22"/>
      <c r="I34" s="20"/>
      <c r="J34" s="23"/>
      <c r="K34" s="31"/>
      <c r="L34" s="63" t="s">
        <v>75</v>
      </c>
      <c r="M34" s="65"/>
      <c r="N34" s="31">
        <v>22000</v>
      </c>
      <c r="O34" s="21"/>
      <c r="P34" s="24"/>
    </row>
    <row r="35" spans="1:16" ht="56.85" customHeight="1" x14ac:dyDescent="0.3">
      <c r="A35" s="18">
        <v>45169</v>
      </c>
      <c r="B35" s="34"/>
      <c r="C35" s="31"/>
      <c r="D35" s="66" t="s">
        <v>4</v>
      </c>
      <c r="E35" s="67"/>
      <c r="F35" s="31">
        <v>1069</v>
      </c>
      <c r="G35" s="21">
        <f>SUM(G33-F34-F35)</f>
        <v>2146667</v>
      </c>
      <c r="H35" s="22"/>
      <c r="I35" s="20"/>
      <c r="J35" s="23"/>
      <c r="K35" s="31"/>
      <c r="L35" s="63" t="s">
        <v>76</v>
      </c>
      <c r="M35" s="65"/>
      <c r="N35" s="31">
        <v>5600</v>
      </c>
      <c r="O35" s="21">
        <v>127950</v>
      </c>
      <c r="P35" s="24">
        <f t="shared" si="0"/>
        <v>2274617</v>
      </c>
    </row>
    <row r="36" spans="1:16" ht="56.85" customHeight="1" x14ac:dyDescent="0.3">
      <c r="A36" s="29" t="s">
        <v>15</v>
      </c>
      <c r="B36" s="34" t="s">
        <v>35</v>
      </c>
      <c r="C36" s="31">
        <v>364361</v>
      </c>
      <c r="D36" s="63" t="s">
        <v>64</v>
      </c>
      <c r="E36" s="65"/>
      <c r="F36" s="31">
        <v>26844</v>
      </c>
      <c r="G36" s="21"/>
      <c r="H36" s="22"/>
      <c r="I36" s="20"/>
      <c r="J36" s="23"/>
      <c r="K36" s="31"/>
      <c r="L36" s="63"/>
      <c r="M36" s="65"/>
      <c r="N36" s="31"/>
      <c r="O36" s="21"/>
      <c r="P36" s="24"/>
    </row>
    <row r="37" spans="1:16" ht="56.85" customHeight="1" x14ac:dyDescent="0.3">
      <c r="A37" s="29"/>
      <c r="B37" s="34"/>
      <c r="C37" s="31"/>
      <c r="D37" s="63" t="s">
        <v>65</v>
      </c>
      <c r="E37" s="65"/>
      <c r="F37" s="31">
        <v>60067</v>
      </c>
      <c r="G37" s="21"/>
      <c r="H37" s="22"/>
      <c r="I37" s="20"/>
      <c r="J37" s="23"/>
      <c r="K37" s="31"/>
      <c r="L37" s="22"/>
      <c r="M37" s="23"/>
      <c r="N37" s="31"/>
      <c r="O37" s="21"/>
      <c r="P37" s="24"/>
    </row>
    <row r="38" spans="1:16" ht="56.85" customHeight="1" x14ac:dyDescent="0.3">
      <c r="A38" s="29"/>
      <c r="B38" s="34"/>
      <c r="C38" s="31"/>
      <c r="D38" s="63" t="s">
        <v>66</v>
      </c>
      <c r="E38" s="65"/>
      <c r="F38" s="31">
        <v>6004</v>
      </c>
      <c r="G38" s="21"/>
      <c r="H38" s="22"/>
      <c r="I38" s="20"/>
      <c r="J38" s="23"/>
      <c r="K38" s="31"/>
      <c r="L38" s="22"/>
      <c r="M38" s="23"/>
      <c r="N38" s="31"/>
      <c r="O38" s="21"/>
      <c r="P38" s="24"/>
    </row>
    <row r="39" spans="1:16" ht="56.85" customHeight="1" x14ac:dyDescent="0.3">
      <c r="A39" s="18">
        <v>45199</v>
      </c>
      <c r="B39" s="34"/>
      <c r="C39" s="29"/>
      <c r="D39" s="66" t="s">
        <v>4</v>
      </c>
      <c r="E39" s="67"/>
      <c r="F39" s="31">
        <v>1067</v>
      </c>
      <c r="G39" s="21">
        <f>SUM(G35+C36-F36-F37-F38-F39)</f>
        <v>2417046</v>
      </c>
      <c r="H39" s="22"/>
      <c r="I39" s="20"/>
      <c r="J39" s="23"/>
      <c r="K39" s="31"/>
      <c r="L39" s="22"/>
      <c r="M39" s="23"/>
      <c r="N39" s="31"/>
      <c r="O39" s="21">
        <v>127950</v>
      </c>
      <c r="P39" s="24">
        <f t="shared" si="0"/>
        <v>2544996</v>
      </c>
    </row>
    <row r="40" spans="1:16" ht="56.85" customHeight="1" x14ac:dyDescent="0.3">
      <c r="A40" s="29" t="s">
        <v>16</v>
      </c>
      <c r="B40" s="34" t="s">
        <v>9</v>
      </c>
      <c r="C40" s="29">
        <v>56</v>
      </c>
      <c r="D40" s="63" t="s">
        <v>69</v>
      </c>
      <c r="E40" s="65"/>
      <c r="F40" s="31">
        <v>10177</v>
      </c>
      <c r="G40" s="21"/>
      <c r="H40" s="73"/>
      <c r="I40" s="74"/>
      <c r="J40" s="33"/>
      <c r="K40" s="31"/>
      <c r="L40" s="22"/>
      <c r="M40" s="23"/>
      <c r="N40" s="31"/>
      <c r="O40" s="21"/>
      <c r="P40" s="24"/>
    </row>
    <row r="41" spans="1:16" ht="56.85" customHeight="1" x14ac:dyDescent="0.3">
      <c r="A41" s="29"/>
      <c r="B41" s="34"/>
      <c r="C41" s="29"/>
      <c r="D41" s="63" t="s">
        <v>67</v>
      </c>
      <c r="E41" s="65"/>
      <c r="F41" s="31">
        <v>20000</v>
      </c>
      <c r="G41" s="26"/>
      <c r="H41" s="22"/>
      <c r="I41" s="20"/>
      <c r="J41" s="23"/>
      <c r="K41" s="31"/>
      <c r="L41" s="22"/>
      <c r="M41" s="23"/>
      <c r="N41" s="31"/>
      <c r="O41" s="21"/>
      <c r="P41" s="24"/>
    </row>
    <row r="42" spans="1:16" ht="56.85" customHeight="1" x14ac:dyDescent="0.3">
      <c r="A42" s="18"/>
      <c r="B42" s="34"/>
      <c r="C42" s="29"/>
      <c r="D42" s="66" t="s">
        <v>68</v>
      </c>
      <c r="E42" s="67"/>
      <c r="F42" s="31">
        <v>24155</v>
      </c>
      <c r="G42" s="24"/>
      <c r="H42" s="22"/>
      <c r="I42" s="20"/>
      <c r="J42" s="23"/>
      <c r="K42" s="31"/>
      <c r="L42" s="22"/>
      <c r="M42" s="23"/>
      <c r="N42" s="29"/>
      <c r="O42" s="21"/>
      <c r="P42" s="24"/>
    </row>
    <row r="43" spans="1:16" ht="56.85" customHeight="1" x14ac:dyDescent="0.3">
      <c r="A43" s="18">
        <v>45230</v>
      </c>
      <c r="B43" s="34"/>
      <c r="C43" s="29"/>
      <c r="D43" s="66" t="s">
        <v>4</v>
      </c>
      <c r="E43" s="67"/>
      <c r="F43" s="31">
        <v>1037</v>
      </c>
      <c r="G43" s="24">
        <f>SUBTOTAL(9,G39)+C40-F40-F41-F42-F43</f>
        <v>2361733</v>
      </c>
      <c r="H43" s="22"/>
      <c r="I43" s="20"/>
      <c r="J43" s="23"/>
      <c r="K43" s="31"/>
      <c r="L43" s="22"/>
      <c r="M43" s="23"/>
      <c r="N43" s="29"/>
      <c r="O43" s="21">
        <v>127950</v>
      </c>
      <c r="P43" s="24">
        <f>SUM(G43+O43)</f>
        <v>2489683</v>
      </c>
    </row>
    <row r="44" spans="1:16" ht="56.85" customHeight="1" x14ac:dyDescent="0.3">
      <c r="A44" s="29" t="s">
        <v>17</v>
      </c>
      <c r="B44" s="34" t="s">
        <v>91</v>
      </c>
      <c r="C44" s="31">
        <v>3000</v>
      </c>
      <c r="D44" s="63" t="s">
        <v>70</v>
      </c>
      <c r="E44" s="65"/>
      <c r="F44" s="31">
        <v>12398</v>
      </c>
      <c r="G44" s="24"/>
      <c r="H44" s="22" t="s">
        <v>97</v>
      </c>
      <c r="I44" s="20"/>
      <c r="J44" s="23"/>
      <c r="K44" s="31">
        <v>30000</v>
      </c>
      <c r="L44" s="63" t="s">
        <v>77</v>
      </c>
      <c r="M44" s="65"/>
      <c r="N44" s="31">
        <v>11115</v>
      </c>
      <c r="O44" s="21"/>
      <c r="P44" s="24"/>
    </row>
    <row r="45" spans="1:16" ht="56.85" customHeight="1" x14ac:dyDescent="0.3">
      <c r="A45" s="29"/>
      <c r="B45" s="34"/>
      <c r="C45" s="29"/>
      <c r="D45" s="63" t="s">
        <v>71</v>
      </c>
      <c r="E45" s="65"/>
      <c r="F45" s="31">
        <v>17094</v>
      </c>
      <c r="G45" s="24"/>
      <c r="H45" s="22"/>
      <c r="I45" s="20"/>
      <c r="J45" s="23"/>
      <c r="K45" s="31"/>
      <c r="L45" s="63" t="s">
        <v>78</v>
      </c>
      <c r="M45" s="65"/>
      <c r="N45" s="31">
        <v>14500</v>
      </c>
      <c r="O45" s="21"/>
      <c r="P45" s="24"/>
    </row>
    <row r="46" spans="1:16" ht="56.85" customHeight="1" x14ac:dyDescent="0.3">
      <c r="A46" s="18">
        <v>45260</v>
      </c>
      <c r="B46" s="34"/>
      <c r="C46" s="29"/>
      <c r="D46" s="66" t="s">
        <v>4</v>
      </c>
      <c r="E46" s="67"/>
      <c r="F46" s="31">
        <v>905</v>
      </c>
      <c r="G46" s="24">
        <f>G43+C44-F44-F45-F46</f>
        <v>2334336</v>
      </c>
      <c r="H46" s="22"/>
      <c r="I46" s="20"/>
      <c r="J46" s="23"/>
      <c r="K46" s="31"/>
      <c r="L46" s="63"/>
      <c r="M46" s="65"/>
      <c r="N46" s="31"/>
      <c r="O46" s="21">
        <f>SUBTOTAL(9,O35)+K44-N44-N45</f>
        <v>132335</v>
      </c>
      <c r="P46" s="24">
        <f t="shared" si="0"/>
        <v>2466671</v>
      </c>
    </row>
    <row r="47" spans="1:16" ht="56.85" customHeight="1" x14ac:dyDescent="0.3">
      <c r="A47" s="29" t="s">
        <v>18</v>
      </c>
      <c r="B47" s="34" t="s">
        <v>35</v>
      </c>
      <c r="C47" s="31">
        <v>13899</v>
      </c>
      <c r="D47" s="63" t="s">
        <v>4</v>
      </c>
      <c r="E47" s="65"/>
      <c r="F47" s="31">
        <v>885</v>
      </c>
      <c r="G47" s="26"/>
      <c r="H47" s="22"/>
      <c r="I47" s="20"/>
      <c r="J47" s="23"/>
      <c r="K47" s="31"/>
      <c r="L47" s="22"/>
      <c r="M47" s="23"/>
      <c r="N47" s="29"/>
      <c r="O47" s="21"/>
      <c r="P47" s="24"/>
    </row>
    <row r="48" spans="1:16" ht="56.85" customHeight="1" x14ac:dyDescent="0.3">
      <c r="A48" s="29"/>
      <c r="B48" s="34" t="s">
        <v>98</v>
      </c>
      <c r="C48" s="31">
        <v>45000</v>
      </c>
      <c r="D48" s="22"/>
      <c r="E48" s="36"/>
      <c r="F48" s="31"/>
      <c r="G48" s="26"/>
      <c r="H48" s="22"/>
      <c r="I48" s="20"/>
      <c r="J48" s="23"/>
      <c r="K48" s="31"/>
      <c r="L48" s="22"/>
      <c r="M48" s="23"/>
      <c r="N48" s="29"/>
      <c r="O48" s="21"/>
      <c r="P48" s="24"/>
    </row>
    <row r="49" spans="1:16" ht="56.85" customHeight="1" x14ac:dyDescent="0.3">
      <c r="A49" s="18">
        <v>45291</v>
      </c>
      <c r="B49" s="34" t="s">
        <v>48</v>
      </c>
      <c r="C49" s="31">
        <v>104000</v>
      </c>
      <c r="D49" s="22"/>
      <c r="E49" s="48"/>
      <c r="F49" s="31"/>
      <c r="G49" s="24">
        <f>SUBTOTAL(9,G46)+C47+C48+C49-F47</f>
        <v>2496350</v>
      </c>
      <c r="H49" s="22"/>
      <c r="I49" s="20"/>
      <c r="J49" s="23"/>
      <c r="K49" s="31"/>
      <c r="L49" s="22"/>
      <c r="M49" s="23"/>
      <c r="N49" s="29"/>
      <c r="O49" s="21">
        <v>132335</v>
      </c>
      <c r="P49" s="24">
        <f t="shared" si="0"/>
        <v>2628685</v>
      </c>
    </row>
    <row r="50" spans="1:16" ht="56.85" customHeight="1" x14ac:dyDescent="0.3">
      <c r="A50" s="18"/>
      <c r="B50" s="34"/>
      <c r="C50" s="31"/>
      <c r="D50" s="22"/>
      <c r="E50" s="23"/>
      <c r="F50" s="37"/>
      <c r="G50" s="24"/>
      <c r="H50" s="22"/>
      <c r="I50" s="20"/>
      <c r="J50" s="23"/>
      <c r="K50" s="31"/>
      <c r="L50" s="22"/>
      <c r="M50" s="23"/>
      <c r="N50" s="37"/>
      <c r="O50" s="21"/>
      <c r="P50" s="24"/>
    </row>
    <row r="51" spans="1:16" ht="56.85" customHeight="1" x14ac:dyDescent="0.3">
      <c r="A51" s="18"/>
      <c r="B51" s="34"/>
      <c r="C51" s="31"/>
      <c r="D51" s="22"/>
      <c r="E51" s="23"/>
      <c r="F51" s="37"/>
      <c r="G51" s="24"/>
      <c r="H51" s="22"/>
      <c r="I51" s="20"/>
      <c r="J51" s="23"/>
      <c r="K51" s="31"/>
      <c r="L51" s="22"/>
      <c r="M51" s="23"/>
      <c r="N51" s="37"/>
      <c r="O51" s="21"/>
      <c r="P51" s="24"/>
    </row>
    <row r="52" spans="1:16" ht="56.85" customHeight="1" x14ac:dyDescent="0.3">
      <c r="A52" s="18"/>
      <c r="B52" s="34"/>
      <c r="C52" s="31"/>
      <c r="D52" s="22"/>
      <c r="E52" s="23"/>
      <c r="F52" s="37"/>
      <c r="G52" s="24"/>
      <c r="H52" s="22"/>
      <c r="I52" s="20"/>
      <c r="J52" s="23"/>
      <c r="K52" s="31"/>
      <c r="L52" s="22"/>
      <c r="M52" s="23"/>
      <c r="N52" s="37"/>
      <c r="O52" s="21"/>
      <c r="P52" s="24"/>
    </row>
    <row r="53" spans="1:16" ht="56.85" customHeight="1" x14ac:dyDescent="0.3">
      <c r="A53" s="18"/>
      <c r="B53" s="34"/>
      <c r="C53" s="31"/>
      <c r="D53" s="22"/>
      <c r="E53" s="23"/>
      <c r="F53" s="37"/>
      <c r="G53" s="24"/>
      <c r="H53" s="22"/>
      <c r="I53" s="20"/>
      <c r="J53" s="23"/>
      <c r="K53" s="31"/>
      <c r="L53" s="22"/>
      <c r="M53" s="23"/>
      <c r="N53" s="37"/>
      <c r="O53" s="21"/>
      <c r="P53" s="24"/>
    </row>
    <row r="54" spans="1:16" ht="56.85" customHeight="1" x14ac:dyDescent="0.3">
      <c r="A54" s="18"/>
      <c r="B54" s="34"/>
      <c r="C54" s="31"/>
      <c r="D54" s="22"/>
      <c r="E54" s="23"/>
      <c r="F54" s="37"/>
      <c r="G54" s="24"/>
      <c r="H54" s="22"/>
      <c r="I54" s="20"/>
      <c r="J54" s="23"/>
      <c r="K54" s="31"/>
      <c r="L54" s="22"/>
      <c r="M54" s="23"/>
      <c r="N54" s="37"/>
      <c r="O54" s="21"/>
      <c r="P54" s="24"/>
    </row>
    <row r="55" spans="1:16" ht="56.85" customHeight="1" x14ac:dyDescent="0.3">
      <c r="A55" s="18"/>
      <c r="B55" s="34"/>
      <c r="C55" s="31"/>
      <c r="D55" s="22"/>
      <c r="E55" s="23"/>
      <c r="F55" s="37"/>
      <c r="G55" s="24"/>
      <c r="H55" s="22"/>
      <c r="I55" s="20"/>
      <c r="J55" s="23"/>
      <c r="K55" s="31"/>
      <c r="L55" s="22"/>
      <c r="M55" s="23"/>
      <c r="N55" s="37"/>
      <c r="O55" s="21"/>
      <c r="P55" s="24"/>
    </row>
    <row r="56" spans="1:16" ht="56.85" customHeight="1" x14ac:dyDescent="0.3">
      <c r="A56" s="18"/>
      <c r="B56" s="34"/>
      <c r="C56" s="31"/>
      <c r="D56" s="22"/>
      <c r="E56" s="23"/>
      <c r="F56" s="37"/>
      <c r="G56" s="24"/>
      <c r="H56" s="22"/>
      <c r="I56" s="20"/>
      <c r="J56" s="23"/>
      <c r="K56" s="31"/>
      <c r="L56" s="22"/>
      <c r="M56" s="23"/>
      <c r="N56" s="37"/>
      <c r="O56" s="21"/>
      <c r="P56" s="24"/>
    </row>
    <row r="57" spans="1:16" ht="56.85" customHeight="1" x14ac:dyDescent="0.3">
      <c r="A57" s="18"/>
      <c r="B57" s="34"/>
      <c r="C57" s="31"/>
      <c r="D57" s="22"/>
      <c r="E57" s="23"/>
      <c r="F57" s="37"/>
      <c r="G57" s="24"/>
      <c r="H57" s="22"/>
      <c r="I57" s="20"/>
      <c r="J57" s="23"/>
      <c r="K57" s="31"/>
      <c r="L57" s="22"/>
      <c r="M57" s="23"/>
      <c r="N57" s="37"/>
      <c r="O57" s="21"/>
      <c r="P57" s="24"/>
    </row>
    <row r="58" spans="1:16" ht="56.85" customHeight="1" x14ac:dyDescent="0.3">
      <c r="A58" s="18"/>
      <c r="B58" s="34"/>
      <c r="C58" s="31"/>
      <c r="D58" s="22"/>
      <c r="E58" s="23"/>
      <c r="F58" s="37"/>
      <c r="G58" s="24"/>
      <c r="H58" s="22"/>
      <c r="I58" s="20"/>
      <c r="J58" s="23"/>
      <c r="K58" s="31"/>
      <c r="L58" s="22"/>
      <c r="M58" s="23"/>
      <c r="N58" s="37"/>
      <c r="O58" s="21"/>
      <c r="P58" s="24"/>
    </row>
    <row r="59" spans="1:16" ht="56.85" customHeight="1" x14ac:dyDescent="0.3">
      <c r="A59" s="18"/>
      <c r="B59" s="34"/>
      <c r="C59" s="31"/>
      <c r="D59" s="22"/>
      <c r="E59" s="23"/>
      <c r="F59" s="29"/>
      <c r="G59" s="24"/>
      <c r="H59" s="22"/>
      <c r="I59" s="20"/>
      <c r="J59" s="23"/>
      <c r="K59" s="31"/>
      <c r="L59" s="22"/>
      <c r="M59" s="23"/>
      <c r="N59" s="29"/>
      <c r="O59" s="21"/>
      <c r="P59" s="24"/>
    </row>
    <row r="60" spans="1:16" ht="30" customHeight="1" x14ac:dyDescent="0.3">
      <c r="A60" s="29" t="s">
        <v>20</v>
      </c>
      <c r="B60" s="34"/>
      <c r="C60" s="29"/>
      <c r="D60" s="22"/>
      <c r="E60" s="23"/>
      <c r="F60" s="29"/>
      <c r="G60" s="26"/>
      <c r="H60" s="22"/>
      <c r="I60" s="20"/>
      <c r="J60" s="23"/>
      <c r="K60" s="29"/>
      <c r="L60" s="22"/>
      <c r="M60" s="23"/>
      <c r="N60" s="29"/>
      <c r="O60" s="26"/>
      <c r="P60" s="26"/>
    </row>
    <row r="61" spans="1:16" ht="30" customHeight="1" x14ac:dyDescent="0.3">
      <c r="A61" s="18">
        <v>44927</v>
      </c>
      <c r="B61" s="34" t="s">
        <v>21</v>
      </c>
      <c r="C61" s="31">
        <v>2247223</v>
      </c>
      <c r="D61" s="22"/>
      <c r="E61" s="23"/>
      <c r="F61" s="29"/>
      <c r="G61" s="26"/>
      <c r="H61" s="22"/>
      <c r="I61" s="20"/>
      <c r="J61" s="23"/>
      <c r="K61" s="29"/>
      <c r="L61" s="22"/>
      <c r="M61" s="23"/>
      <c r="N61" s="29"/>
      <c r="O61" s="26"/>
      <c r="P61" s="26"/>
    </row>
    <row r="62" spans="1:16" ht="30" customHeight="1" x14ac:dyDescent="0.3">
      <c r="A62" s="29" t="s">
        <v>2</v>
      </c>
      <c r="B62" s="34" t="s">
        <v>92</v>
      </c>
      <c r="C62" s="31">
        <v>15000</v>
      </c>
      <c r="D62" s="22"/>
      <c r="E62" s="23"/>
      <c r="F62" s="29"/>
      <c r="G62" s="26"/>
      <c r="H62" s="22"/>
      <c r="I62" s="20"/>
      <c r="J62" s="23"/>
      <c r="K62" s="29"/>
      <c r="L62" s="22"/>
      <c r="M62" s="23"/>
      <c r="N62" s="29"/>
      <c r="O62" s="26"/>
      <c r="P62" s="26"/>
    </row>
    <row r="63" spans="1:16" ht="30" customHeight="1" x14ac:dyDescent="0.3">
      <c r="A63" s="29"/>
      <c r="B63" s="34" t="s">
        <v>45</v>
      </c>
      <c r="C63" s="31">
        <v>1095000</v>
      </c>
      <c r="D63" s="22"/>
      <c r="E63" s="23"/>
      <c r="F63" s="29"/>
      <c r="G63" s="26"/>
      <c r="H63" s="22"/>
      <c r="I63" s="20"/>
      <c r="J63" s="23"/>
      <c r="K63" s="29"/>
      <c r="L63" s="22"/>
      <c r="M63" s="23"/>
      <c r="N63" s="29"/>
      <c r="O63" s="26"/>
      <c r="P63" s="26"/>
    </row>
    <row r="64" spans="1:16" ht="30" customHeight="1" x14ac:dyDescent="0.3">
      <c r="A64" s="29"/>
      <c r="B64" s="34" t="s">
        <v>93</v>
      </c>
      <c r="C64" s="31">
        <v>45000</v>
      </c>
      <c r="D64" s="22"/>
      <c r="E64" s="23"/>
      <c r="F64" s="29"/>
      <c r="G64" s="26"/>
      <c r="H64" s="22"/>
      <c r="I64" s="20"/>
      <c r="J64" s="23"/>
      <c r="K64" s="29"/>
      <c r="L64" s="22"/>
      <c r="M64" s="23"/>
      <c r="N64" s="29"/>
      <c r="O64" s="26"/>
      <c r="P64" s="26"/>
    </row>
    <row r="65" spans="1:16" ht="30" customHeight="1" x14ac:dyDescent="0.3">
      <c r="A65" s="29"/>
      <c r="B65" s="34" t="s">
        <v>80</v>
      </c>
      <c r="C65" s="31">
        <v>18000</v>
      </c>
      <c r="D65" s="22"/>
      <c r="E65" s="23"/>
      <c r="F65" s="29"/>
      <c r="G65" s="26"/>
      <c r="H65" s="22"/>
      <c r="I65" s="20"/>
      <c r="J65" s="23"/>
      <c r="K65" s="29"/>
      <c r="L65" s="22"/>
      <c r="M65" s="23"/>
      <c r="N65" s="29"/>
      <c r="O65" s="26"/>
      <c r="P65" s="26"/>
    </row>
    <row r="66" spans="1:16" ht="30" customHeight="1" x14ac:dyDescent="0.3">
      <c r="A66" s="29"/>
      <c r="B66" s="38" t="s">
        <v>36</v>
      </c>
      <c r="C66" s="31">
        <v>378260</v>
      </c>
      <c r="D66" s="22"/>
      <c r="E66" s="23"/>
      <c r="F66" s="29"/>
      <c r="G66" s="26"/>
      <c r="H66" s="22"/>
      <c r="I66" s="20"/>
      <c r="J66" s="23"/>
      <c r="K66" s="29"/>
      <c r="L66" s="22"/>
      <c r="M66" s="23"/>
      <c r="N66" s="29"/>
      <c r="O66" s="26"/>
      <c r="P66" s="26"/>
    </row>
    <row r="67" spans="1:16" ht="35.25" customHeight="1" x14ac:dyDescent="0.3">
      <c r="A67" s="29"/>
      <c r="B67" s="38" t="s">
        <v>41</v>
      </c>
      <c r="C67" s="31">
        <v>208000</v>
      </c>
      <c r="D67" s="22"/>
      <c r="E67" s="23"/>
      <c r="F67" s="29"/>
      <c r="G67" s="26"/>
      <c r="H67" s="22"/>
      <c r="I67" s="20"/>
      <c r="J67" s="23"/>
      <c r="K67" s="29"/>
      <c r="L67" s="22"/>
      <c r="M67" s="23"/>
      <c r="N67" s="29"/>
      <c r="O67" s="26"/>
      <c r="P67" s="26"/>
    </row>
    <row r="68" spans="1:16" ht="30" customHeight="1" x14ac:dyDescent="0.3">
      <c r="A68" s="29"/>
      <c r="B68" s="34" t="s">
        <v>9</v>
      </c>
      <c r="C68" s="39">
        <v>225</v>
      </c>
      <c r="D68" s="22"/>
      <c r="E68" s="23"/>
      <c r="F68" s="29"/>
      <c r="G68" s="26"/>
      <c r="H68" s="22"/>
      <c r="I68" s="20"/>
      <c r="J68" s="23"/>
      <c r="K68" s="29"/>
      <c r="L68" s="22"/>
      <c r="M68" s="23"/>
      <c r="N68" s="29"/>
      <c r="O68" s="26"/>
      <c r="P68" s="26"/>
    </row>
    <row r="69" spans="1:16" ht="34.5" customHeight="1" x14ac:dyDescent="0.3">
      <c r="A69" s="29" t="s">
        <v>3</v>
      </c>
      <c r="B69" s="34" t="s">
        <v>82</v>
      </c>
      <c r="C69" s="52">
        <v>-26287</v>
      </c>
      <c r="D69" s="22"/>
      <c r="E69" s="23"/>
      <c r="F69" s="29"/>
      <c r="G69" s="26"/>
      <c r="H69" s="22"/>
      <c r="I69" s="20"/>
      <c r="J69" s="23"/>
      <c r="K69" s="29"/>
      <c r="L69" s="22"/>
      <c r="M69" s="23"/>
      <c r="N69" s="29"/>
      <c r="O69" s="26"/>
      <c r="P69" s="26"/>
    </row>
    <row r="70" spans="1:16" ht="30" customHeight="1" x14ac:dyDescent="0.3">
      <c r="A70" s="29"/>
      <c r="B70" s="34" t="s">
        <v>37</v>
      </c>
      <c r="C70" s="52">
        <v>-17692</v>
      </c>
      <c r="D70" s="22"/>
      <c r="E70" s="23"/>
      <c r="F70" s="29"/>
      <c r="G70" s="26"/>
      <c r="H70" s="22"/>
      <c r="I70" s="20"/>
      <c r="J70" s="23"/>
      <c r="K70" s="29"/>
      <c r="L70" s="22"/>
      <c r="M70" s="23"/>
      <c r="N70" s="29"/>
      <c r="O70" s="26"/>
      <c r="P70" s="26"/>
    </row>
    <row r="71" spans="1:16" ht="30" customHeight="1" x14ac:dyDescent="0.3">
      <c r="A71" s="29"/>
      <c r="B71" s="34" t="s">
        <v>83</v>
      </c>
      <c r="C71" s="31">
        <v>-122759</v>
      </c>
      <c r="D71" s="22"/>
      <c r="E71" s="23"/>
      <c r="F71" s="29"/>
      <c r="G71" s="26"/>
      <c r="H71" s="22"/>
      <c r="I71" s="20"/>
      <c r="J71" s="23"/>
      <c r="K71" s="29"/>
      <c r="L71" s="22"/>
      <c r="M71" s="23"/>
      <c r="N71" s="29"/>
      <c r="O71" s="26"/>
      <c r="P71" s="26"/>
    </row>
    <row r="72" spans="1:16" ht="30" customHeight="1" x14ac:dyDescent="0.3">
      <c r="A72" s="29"/>
      <c r="B72" s="34" t="s">
        <v>23</v>
      </c>
      <c r="C72" s="31">
        <v>-40000</v>
      </c>
      <c r="D72" s="22"/>
      <c r="E72" s="23"/>
      <c r="F72" s="29"/>
      <c r="G72" s="26"/>
      <c r="H72" s="22"/>
      <c r="I72" s="20"/>
      <c r="J72" s="23"/>
      <c r="K72" s="29"/>
      <c r="L72" s="22"/>
      <c r="M72" s="23"/>
      <c r="N72" s="29"/>
      <c r="O72" s="26"/>
      <c r="P72" s="26"/>
    </row>
    <row r="73" spans="1:16" ht="30" customHeight="1" x14ac:dyDescent="0.3">
      <c r="A73" s="29"/>
      <c r="B73" s="34" t="s">
        <v>24</v>
      </c>
      <c r="C73" s="31">
        <v>-143538</v>
      </c>
      <c r="D73" s="22"/>
      <c r="E73" s="23"/>
      <c r="F73" s="29"/>
      <c r="G73" s="26"/>
      <c r="H73" s="22"/>
      <c r="I73" s="20"/>
      <c r="J73" s="23"/>
      <c r="K73" s="29"/>
      <c r="L73" s="22"/>
      <c r="M73" s="23"/>
      <c r="N73" s="29"/>
      <c r="O73" s="26"/>
      <c r="P73" s="26"/>
    </row>
    <row r="74" spans="1:16" ht="30" customHeight="1" x14ac:dyDescent="0.3">
      <c r="A74" s="29"/>
      <c r="B74" s="34" t="s">
        <v>84</v>
      </c>
      <c r="C74" s="52">
        <v>-26844</v>
      </c>
      <c r="D74" s="22"/>
      <c r="E74" s="23"/>
      <c r="F74" s="29"/>
      <c r="G74" s="26"/>
      <c r="H74" s="22"/>
      <c r="I74" s="20"/>
      <c r="J74" s="23"/>
      <c r="K74" s="29"/>
      <c r="L74" s="22"/>
      <c r="M74" s="23"/>
      <c r="N74" s="29"/>
      <c r="O74" s="26"/>
      <c r="P74" s="26"/>
    </row>
    <row r="75" spans="1:16" ht="30" customHeight="1" x14ac:dyDescent="0.3">
      <c r="A75" s="29"/>
      <c r="B75" s="34" t="s">
        <v>85</v>
      </c>
      <c r="C75" s="31">
        <v>-66071</v>
      </c>
      <c r="D75" s="22"/>
      <c r="E75" s="23"/>
      <c r="F75" s="29"/>
      <c r="G75" s="26"/>
      <c r="H75" s="22"/>
      <c r="I75" s="20"/>
      <c r="J75" s="23"/>
      <c r="K75" s="29"/>
      <c r="L75" s="22"/>
      <c r="M75" s="23"/>
      <c r="N75" s="29"/>
      <c r="O75" s="26"/>
      <c r="P75" s="26"/>
    </row>
    <row r="76" spans="1:16" ht="30" customHeight="1" x14ac:dyDescent="0.3">
      <c r="A76" s="29"/>
      <c r="B76" s="34" t="s">
        <v>38</v>
      </c>
      <c r="C76" s="52">
        <v>-34332</v>
      </c>
      <c r="D76" s="22"/>
      <c r="E76" s="23"/>
      <c r="F76" s="29"/>
      <c r="G76" s="26"/>
      <c r="H76" s="22"/>
      <c r="I76" s="20"/>
      <c r="J76" s="23"/>
      <c r="K76" s="29"/>
      <c r="L76" s="22"/>
      <c r="M76" s="23"/>
      <c r="N76" s="29"/>
      <c r="O76" s="26"/>
      <c r="P76" s="26"/>
    </row>
    <row r="77" spans="1:16" ht="30" customHeight="1" x14ac:dyDescent="0.3">
      <c r="A77" s="29"/>
      <c r="B77" s="34" t="s">
        <v>81</v>
      </c>
      <c r="C77" s="31">
        <v>-27600</v>
      </c>
      <c r="D77" s="22"/>
      <c r="E77" s="23"/>
      <c r="F77" s="29"/>
      <c r="G77" s="26"/>
      <c r="H77" s="22"/>
      <c r="I77" s="20"/>
      <c r="J77" s="23"/>
      <c r="K77" s="29"/>
      <c r="L77" s="22"/>
      <c r="M77" s="23"/>
      <c r="N77" s="29"/>
      <c r="O77" s="26"/>
      <c r="P77" s="26"/>
    </row>
    <row r="78" spans="1:16" ht="39" customHeight="1" x14ac:dyDescent="0.3">
      <c r="A78" s="29"/>
      <c r="B78" s="34" t="s">
        <v>86</v>
      </c>
      <c r="C78" s="31">
        <v>-20000</v>
      </c>
      <c r="D78" s="22"/>
      <c r="E78" s="23"/>
      <c r="F78" s="29"/>
      <c r="G78" s="26"/>
      <c r="H78" s="22"/>
      <c r="I78" s="20"/>
      <c r="J78" s="23"/>
      <c r="K78" s="29"/>
      <c r="L78" s="22"/>
      <c r="M78" s="23"/>
      <c r="N78" s="29"/>
      <c r="O78" s="26"/>
      <c r="P78" s="26"/>
    </row>
    <row r="79" spans="1:16" ht="33.75" customHeight="1" x14ac:dyDescent="0.3">
      <c r="A79" s="29"/>
      <c r="B79" s="34" t="s">
        <v>87</v>
      </c>
      <c r="C79" s="52">
        <v>-28209</v>
      </c>
      <c r="D79" s="22"/>
      <c r="E79" s="23"/>
      <c r="F79" s="29"/>
      <c r="G79" s="26"/>
      <c r="H79" s="22"/>
      <c r="I79" s="20"/>
      <c r="J79" s="23"/>
      <c r="K79" s="29"/>
      <c r="L79" s="22"/>
      <c r="M79" s="23"/>
      <c r="N79" s="29"/>
      <c r="O79" s="26"/>
      <c r="P79" s="26"/>
    </row>
    <row r="80" spans="1:16" ht="36.75" customHeight="1" x14ac:dyDescent="0.3">
      <c r="A80" s="29"/>
      <c r="B80" s="34" t="s">
        <v>88</v>
      </c>
      <c r="C80" s="52">
        <v>-32897</v>
      </c>
      <c r="D80" s="22"/>
      <c r="E80" s="23"/>
      <c r="F80" s="29"/>
      <c r="G80" s="26"/>
      <c r="H80" s="22"/>
      <c r="I80" s="20"/>
      <c r="J80" s="23"/>
      <c r="K80" s="29"/>
      <c r="L80" s="22"/>
      <c r="M80" s="23"/>
      <c r="N80" s="29"/>
      <c r="O80" s="26"/>
      <c r="P80" s="26"/>
    </row>
    <row r="81" spans="1:16" ht="30" customHeight="1" x14ac:dyDescent="0.3">
      <c r="A81" s="29"/>
      <c r="B81" s="19" t="s">
        <v>51</v>
      </c>
      <c r="C81" s="31">
        <v>-286512</v>
      </c>
      <c r="D81" s="22"/>
      <c r="E81" s="23"/>
      <c r="F81" s="29"/>
      <c r="G81" s="26"/>
      <c r="H81" s="22"/>
      <c r="I81" s="20"/>
      <c r="J81" s="23"/>
      <c r="K81" s="29"/>
      <c r="L81" s="22"/>
      <c r="M81" s="23"/>
      <c r="N81" s="29"/>
      <c r="O81" s="26"/>
      <c r="P81" s="26"/>
    </row>
    <row r="82" spans="1:16" ht="30" customHeight="1" x14ac:dyDescent="0.3">
      <c r="A82" s="29"/>
      <c r="B82" s="34" t="s">
        <v>34</v>
      </c>
      <c r="C82" s="31">
        <v>-9440</v>
      </c>
      <c r="D82" s="22"/>
      <c r="E82" s="23"/>
      <c r="F82" s="29"/>
      <c r="G82" s="26"/>
      <c r="H82" s="22"/>
      <c r="I82" s="20"/>
      <c r="J82" s="23"/>
      <c r="K82" s="29"/>
      <c r="L82" s="22"/>
      <c r="M82" s="23"/>
      <c r="N82" s="29"/>
      <c r="O82" s="26"/>
      <c r="P82" s="26"/>
    </row>
    <row r="83" spans="1:16" ht="34.5" customHeight="1" x14ac:dyDescent="0.3">
      <c r="A83" s="29"/>
      <c r="B83" s="34" t="s">
        <v>22</v>
      </c>
      <c r="C83" s="31">
        <v>-11484</v>
      </c>
      <c r="D83" s="22"/>
      <c r="E83" s="23"/>
      <c r="F83" s="29"/>
      <c r="G83" s="26"/>
      <c r="H83" s="22"/>
      <c r="I83" s="20"/>
      <c r="J83" s="23"/>
      <c r="K83" s="29"/>
      <c r="L83" s="22"/>
      <c r="M83" s="23"/>
      <c r="N83" s="29"/>
      <c r="O83" s="26"/>
      <c r="P83" s="26"/>
    </row>
    <row r="84" spans="1:16" ht="30" customHeight="1" x14ac:dyDescent="0.3">
      <c r="A84" s="29"/>
      <c r="B84" s="34" t="s">
        <v>40</v>
      </c>
      <c r="C84" s="31">
        <v>-40000</v>
      </c>
      <c r="D84" s="22"/>
      <c r="E84" s="23"/>
      <c r="F84" s="29"/>
      <c r="G84" s="26"/>
      <c r="H84" s="22"/>
      <c r="I84" s="20"/>
      <c r="J84" s="23"/>
      <c r="K84" s="29"/>
      <c r="L84" s="22"/>
      <c r="M84" s="23"/>
      <c r="N84" s="29"/>
      <c r="O84" s="26"/>
      <c r="P84" s="26"/>
    </row>
    <row r="85" spans="1:16" ht="30" customHeight="1" x14ac:dyDescent="0.3">
      <c r="A85" s="29"/>
      <c r="B85" s="34" t="s">
        <v>4</v>
      </c>
      <c r="C85" s="53">
        <v>-12358</v>
      </c>
      <c r="D85" s="22"/>
      <c r="E85" s="23"/>
      <c r="F85" s="29"/>
      <c r="G85" s="26"/>
      <c r="H85" s="22"/>
      <c r="I85" s="20"/>
      <c r="J85" s="23"/>
      <c r="K85" s="29"/>
      <c r="L85" s="22"/>
      <c r="M85" s="23"/>
      <c r="N85" s="29"/>
      <c r="O85" s="26"/>
      <c r="P85" s="26"/>
    </row>
    <row r="86" spans="1:16" ht="34.5" customHeight="1" x14ac:dyDescent="0.3">
      <c r="A86" s="29"/>
      <c r="B86" s="34" t="s">
        <v>89</v>
      </c>
      <c r="C86" s="39">
        <v>-432000</v>
      </c>
      <c r="D86" s="22"/>
      <c r="E86" s="23"/>
      <c r="F86" s="29"/>
      <c r="G86" s="26"/>
      <c r="H86" s="22"/>
      <c r="I86" s="20"/>
      <c r="J86" s="23"/>
      <c r="K86" s="29"/>
      <c r="L86" s="22"/>
      <c r="M86" s="23"/>
      <c r="N86" s="29"/>
      <c r="O86" s="26"/>
      <c r="P86" s="26"/>
    </row>
    <row r="87" spans="1:16" ht="30" customHeight="1" x14ac:dyDescent="0.3">
      <c r="A87" s="18">
        <v>45291</v>
      </c>
      <c r="B87" s="34" t="s">
        <v>25</v>
      </c>
      <c r="C87" s="37">
        <f>SUBTOTAL(9,C61:C86)</f>
        <v>2628685</v>
      </c>
      <c r="D87" s="22"/>
      <c r="E87" s="23"/>
      <c r="F87" s="29"/>
      <c r="G87" s="26"/>
      <c r="H87" s="22"/>
      <c r="I87" s="20"/>
      <c r="J87" s="23"/>
      <c r="K87" s="29"/>
      <c r="L87" s="22"/>
      <c r="M87" s="23"/>
      <c r="N87" s="29"/>
      <c r="O87" s="26"/>
      <c r="P87" s="26"/>
    </row>
    <row r="88" spans="1:16" ht="30" customHeight="1" x14ac:dyDescent="0.3">
      <c r="A88" s="40" t="s">
        <v>79</v>
      </c>
      <c r="B88" s="41"/>
      <c r="C88" s="40"/>
      <c r="D88" s="40"/>
      <c r="E88" s="40"/>
      <c r="F88" s="40"/>
      <c r="G88" s="42"/>
      <c r="H88" s="40"/>
      <c r="I88" s="40"/>
      <c r="J88" s="40"/>
      <c r="K88" s="40"/>
      <c r="L88" s="40"/>
      <c r="M88" s="40"/>
      <c r="N88" s="40"/>
      <c r="O88" s="42"/>
      <c r="P88" s="42"/>
    </row>
    <row r="89" spans="1:16" ht="37.5" customHeight="1" x14ac:dyDescent="0.3">
      <c r="A89" s="35"/>
      <c r="B89" s="43"/>
      <c r="C89" s="35"/>
      <c r="D89" s="35"/>
      <c r="E89" s="44" t="s">
        <v>31</v>
      </c>
      <c r="F89" s="35"/>
      <c r="G89" s="44" t="s">
        <v>32</v>
      </c>
      <c r="K89" s="35"/>
      <c r="L89" s="35"/>
      <c r="N89" s="35"/>
      <c r="O89" s="45"/>
      <c r="P89" s="45"/>
    </row>
    <row r="90" spans="1:16" ht="30" customHeight="1" x14ac:dyDescent="0.3">
      <c r="A90" s="35"/>
      <c r="B90" s="43"/>
      <c r="C90" s="35"/>
      <c r="D90" s="35"/>
      <c r="E90" s="44"/>
      <c r="G90" s="46"/>
      <c r="K90" s="35"/>
      <c r="L90" s="35"/>
      <c r="N90" s="35"/>
      <c r="O90" s="45"/>
      <c r="P90" s="45"/>
    </row>
    <row r="91" spans="1:16" ht="30" customHeight="1" x14ac:dyDescent="0.3">
      <c r="E91" s="25"/>
      <c r="G91" s="25"/>
    </row>
  </sheetData>
  <mergeCells count="59">
    <mergeCell ref="D22:E22"/>
    <mergeCell ref="L45:M45"/>
    <mergeCell ref="L46:M46"/>
    <mergeCell ref="D38:E38"/>
    <mergeCell ref="D39:E39"/>
    <mergeCell ref="D33:E33"/>
    <mergeCell ref="D35:E35"/>
    <mergeCell ref="L16:M16"/>
    <mergeCell ref="L22:M22"/>
    <mergeCell ref="L34:M34"/>
    <mergeCell ref="L35:M35"/>
    <mergeCell ref="L44:M44"/>
    <mergeCell ref="D37:E37"/>
    <mergeCell ref="D43:E43"/>
    <mergeCell ref="D44:E44"/>
    <mergeCell ref="D46:E46"/>
    <mergeCell ref="D45:E45"/>
    <mergeCell ref="D27:E27"/>
    <mergeCell ref="D30:E30"/>
    <mergeCell ref="D31:E31"/>
    <mergeCell ref="D32:E32"/>
    <mergeCell ref="D36:E36"/>
    <mergeCell ref="D6:E6"/>
    <mergeCell ref="D8:E8"/>
    <mergeCell ref="D10:E10"/>
    <mergeCell ref="D11:E11"/>
    <mergeCell ref="D12:E12"/>
    <mergeCell ref="D21:E21"/>
    <mergeCell ref="L36:M36"/>
    <mergeCell ref="D29:E29"/>
    <mergeCell ref="D40:E40"/>
    <mergeCell ref="D7:E7"/>
    <mergeCell ref="D14:E14"/>
    <mergeCell ref="D13:E13"/>
    <mergeCell ref="D15:E15"/>
    <mergeCell ref="D18:E18"/>
    <mergeCell ref="D19:E19"/>
    <mergeCell ref="D16:E16"/>
    <mergeCell ref="D17:E17"/>
    <mergeCell ref="D23:E23"/>
    <mergeCell ref="D24:E24"/>
    <mergeCell ref="D25:E25"/>
    <mergeCell ref="D26:E26"/>
    <mergeCell ref="H7:J7"/>
    <mergeCell ref="D47:E47"/>
    <mergeCell ref="D42:E42"/>
    <mergeCell ref="P2:P3"/>
    <mergeCell ref="D5:E5"/>
    <mergeCell ref="H5:J5"/>
    <mergeCell ref="L5:M5"/>
    <mergeCell ref="A2:G2"/>
    <mergeCell ref="H2:O2"/>
    <mergeCell ref="H11:I11"/>
    <mergeCell ref="H18:I18"/>
    <mergeCell ref="H21:I21"/>
    <mergeCell ref="H40:I40"/>
    <mergeCell ref="D20:E20"/>
    <mergeCell ref="D34:E34"/>
    <mergeCell ref="D41:E41"/>
  </mergeCells>
  <pageMargins left="0.11811023622047245" right="0.11811023622047245" top="0.55118110236220474" bottom="0.55118110236220474" header="0.31496062992125984" footer="0.31496062992125984"/>
  <pageSetup paperSize="9" scale="49" fitToHeight="0" orientation="landscape" r:id="rId1"/>
  <headerFooter>
    <oddHeader>&amp;C2023. évi
  gazdálkodási adatok GYAMC VE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topLeftCell="A10" workbookViewId="0">
      <selection activeCell="E31" sqref="E31"/>
    </sheetView>
  </sheetViews>
  <sheetFormatPr defaultRowHeight="15" x14ac:dyDescent="0.25"/>
  <cols>
    <col min="1" max="1" width="25" customWidth="1"/>
    <col min="2" max="2" width="46.42578125" customWidth="1"/>
    <col min="3" max="3" width="40.42578125" customWidth="1"/>
  </cols>
  <sheetData>
    <row r="1" spans="1:3" ht="20.25" x14ac:dyDescent="0.3">
      <c r="A1" s="5">
        <v>44927</v>
      </c>
      <c r="B1" s="11" t="s">
        <v>21</v>
      </c>
      <c r="C1" s="54">
        <v>1919223</v>
      </c>
    </row>
    <row r="2" spans="1:3" ht="20.25" x14ac:dyDescent="0.3">
      <c r="A2" s="3" t="s">
        <v>2</v>
      </c>
      <c r="B2" s="34" t="s">
        <v>92</v>
      </c>
      <c r="C2" s="31">
        <v>15000</v>
      </c>
    </row>
    <row r="3" spans="1:3" ht="20.25" x14ac:dyDescent="0.3">
      <c r="A3" s="3"/>
      <c r="B3" s="34" t="s">
        <v>45</v>
      </c>
      <c r="C3" s="31">
        <v>1095000</v>
      </c>
    </row>
    <row r="4" spans="1:3" ht="20.25" x14ac:dyDescent="0.3">
      <c r="A4" s="3"/>
      <c r="B4" s="34" t="s">
        <v>93</v>
      </c>
      <c r="C4" s="31">
        <v>45000</v>
      </c>
    </row>
    <row r="5" spans="1:3" ht="20.25" x14ac:dyDescent="0.3">
      <c r="A5" s="3"/>
      <c r="B5" s="34" t="s">
        <v>80</v>
      </c>
      <c r="C5" s="55">
        <v>18000</v>
      </c>
    </row>
    <row r="6" spans="1:3" ht="20.25" x14ac:dyDescent="0.3">
      <c r="A6" s="4"/>
      <c r="B6" s="38" t="s">
        <v>36</v>
      </c>
      <c r="C6" s="55">
        <v>378260</v>
      </c>
    </row>
    <row r="7" spans="1:3" ht="20.25" x14ac:dyDescent="0.3">
      <c r="A7" s="3"/>
      <c r="B7" s="34" t="s">
        <v>9</v>
      </c>
      <c r="C7" s="56">
        <v>225</v>
      </c>
    </row>
    <row r="8" spans="1:3" ht="20.25" x14ac:dyDescent="0.3">
      <c r="A8" s="3"/>
      <c r="B8" s="11" t="s">
        <v>42</v>
      </c>
      <c r="C8" s="57">
        <f>SUM(C2:C7)</f>
        <v>1551485</v>
      </c>
    </row>
    <row r="9" spans="1:3" ht="20.25" x14ac:dyDescent="0.3">
      <c r="A9" s="3" t="s">
        <v>3</v>
      </c>
      <c r="B9" s="34" t="s">
        <v>82</v>
      </c>
      <c r="C9" s="58">
        <v>-26287</v>
      </c>
    </row>
    <row r="10" spans="1:3" ht="20.25" x14ac:dyDescent="0.3">
      <c r="A10" s="3"/>
      <c r="B10" s="34" t="s">
        <v>37</v>
      </c>
      <c r="C10" s="58">
        <v>-17692</v>
      </c>
    </row>
    <row r="11" spans="1:3" ht="18.75" x14ac:dyDescent="0.3">
      <c r="A11" s="1"/>
      <c r="B11" s="34" t="s">
        <v>83</v>
      </c>
      <c r="C11" s="55">
        <v>-122759</v>
      </c>
    </row>
    <row r="12" spans="1:3" ht="18.75" x14ac:dyDescent="0.3">
      <c r="A12" s="1"/>
      <c r="B12" s="34" t="s">
        <v>23</v>
      </c>
      <c r="C12" s="55">
        <v>-40000</v>
      </c>
    </row>
    <row r="13" spans="1:3" ht="18.75" x14ac:dyDescent="0.3">
      <c r="A13" s="1"/>
      <c r="B13" s="34" t="s">
        <v>24</v>
      </c>
      <c r="C13" s="55">
        <v>-143538</v>
      </c>
    </row>
    <row r="14" spans="1:3" ht="18.75" x14ac:dyDescent="0.3">
      <c r="A14" s="1"/>
      <c r="B14" s="34" t="s">
        <v>84</v>
      </c>
      <c r="C14" s="58">
        <v>-26844</v>
      </c>
    </row>
    <row r="15" spans="1:3" ht="18.75" x14ac:dyDescent="0.3">
      <c r="A15" s="1"/>
      <c r="B15" s="34" t="s">
        <v>85</v>
      </c>
      <c r="C15" s="55">
        <v>-66071</v>
      </c>
    </row>
    <row r="16" spans="1:3" ht="18.75" x14ac:dyDescent="0.3">
      <c r="A16" s="1"/>
      <c r="B16" s="34" t="s">
        <v>38</v>
      </c>
      <c r="C16" s="58">
        <v>-34332</v>
      </c>
    </row>
    <row r="17" spans="1:3" ht="18.75" x14ac:dyDescent="0.3">
      <c r="A17" s="1"/>
      <c r="B17" s="34" t="s">
        <v>81</v>
      </c>
      <c r="C17" s="55">
        <v>-27600</v>
      </c>
    </row>
    <row r="18" spans="1:3" ht="18.75" x14ac:dyDescent="0.3">
      <c r="A18" s="1"/>
      <c r="B18" s="34" t="s">
        <v>86</v>
      </c>
      <c r="C18" s="55">
        <v>-20000</v>
      </c>
    </row>
    <row r="19" spans="1:3" ht="20.25" customHeight="1" x14ac:dyDescent="0.3">
      <c r="A19" s="1"/>
      <c r="B19" s="34" t="s">
        <v>87</v>
      </c>
      <c r="C19" s="58">
        <v>-28209</v>
      </c>
    </row>
    <row r="20" spans="1:3" ht="18.75" x14ac:dyDescent="0.3">
      <c r="A20" s="1"/>
      <c r="B20" s="34" t="s">
        <v>88</v>
      </c>
      <c r="C20" s="58">
        <v>-32897</v>
      </c>
    </row>
    <row r="21" spans="1:3" ht="18.75" x14ac:dyDescent="0.3">
      <c r="A21" s="1"/>
      <c r="B21" s="19" t="s">
        <v>51</v>
      </c>
      <c r="C21" s="55">
        <v>-286512</v>
      </c>
    </row>
    <row r="22" spans="1:3" ht="18.75" x14ac:dyDescent="0.3">
      <c r="A22" s="1"/>
      <c r="B22" s="34" t="s">
        <v>34</v>
      </c>
      <c r="C22" s="55">
        <v>-9440</v>
      </c>
    </row>
    <row r="23" spans="1:3" ht="18.75" x14ac:dyDescent="0.3">
      <c r="A23" s="1"/>
      <c r="B23" s="34" t="s">
        <v>22</v>
      </c>
      <c r="C23" s="55">
        <v>-11484</v>
      </c>
    </row>
    <row r="24" spans="1:3" ht="18.75" x14ac:dyDescent="0.3">
      <c r="A24" s="1"/>
      <c r="B24" s="34" t="s">
        <v>40</v>
      </c>
      <c r="C24" s="55">
        <v>-40000</v>
      </c>
    </row>
    <row r="25" spans="1:3" ht="18.75" x14ac:dyDescent="0.3">
      <c r="A25" s="1"/>
      <c r="B25" s="34" t="s">
        <v>4</v>
      </c>
      <c r="C25" s="59">
        <v>-12358</v>
      </c>
    </row>
    <row r="26" spans="1:3" ht="20.25" x14ac:dyDescent="0.3">
      <c r="A26" s="1"/>
      <c r="B26" s="11" t="s">
        <v>43</v>
      </c>
      <c r="C26" s="57">
        <f>SUM(C9:C25)</f>
        <v>-946023</v>
      </c>
    </row>
    <row r="27" spans="1:3" ht="27.75" customHeight="1" x14ac:dyDescent="0.3">
      <c r="A27" s="5">
        <v>45291</v>
      </c>
      <c r="B27" s="11" t="s">
        <v>44</v>
      </c>
      <c r="C27" s="60">
        <f>SUM(C1+C8+C26)</f>
        <v>2524685</v>
      </c>
    </row>
    <row r="28" spans="1:3" ht="20.25" x14ac:dyDescent="0.3">
      <c r="A28" s="7" t="s">
        <v>90</v>
      </c>
      <c r="B28" s="2"/>
      <c r="C28" s="6"/>
    </row>
    <row r="29" spans="1:3" ht="20.25" x14ac:dyDescent="0.3">
      <c r="A29" s="8"/>
    </row>
    <row r="30" spans="1:3" ht="20.25" x14ac:dyDescent="0.3">
      <c r="A30" s="8"/>
    </row>
    <row r="31" spans="1:3" ht="20.25" x14ac:dyDescent="0.3">
      <c r="A31" s="9"/>
    </row>
    <row r="32" spans="1:3" ht="20.25" x14ac:dyDescent="0.3">
      <c r="A32" s="9"/>
      <c r="B32" s="77" t="s">
        <v>102</v>
      </c>
      <c r="C32" s="78" t="s">
        <v>103</v>
      </c>
    </row>
    <row r="33" spans="1:3" ht="20.25" x14ac:dyDescent="0.3">
      <c r="A33" s="9"/>
      <c r="B33" s="78" t="s">
        <v>104</v>
      </c>
      <c r="C33" s="78" t="s">
        <v>105</v>
      </c>
    </row>
    <row r="34" spans="1:3" ht="20.25" x14ac:dyDescent="0.3">
      <c r="A34" s="8"/>
    </row>
    <row r="35" spans="1:3" ht="20.25" x14ac:dyDescent="0.3">
      <c r="A35" s="8"/>
    </row>
    <row r="36" spans="1:3" ht="20.25" x14ac:dyDescent="0.3">
      <c r="A36" s="8"/>
    </row>
    <row r="37" spans="1:3" x14ac:dyDescent="0.25">
      <c r="A37" s="10"/>
    </row>
  </sheetData>
  <pageMargins left="0.70866141732283472" right="0.70866141732283472" top="0.15748031496062992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Bárány</dc:creator>
  <cp:lastModifiedBy>Bárány</cp:lastModifiedBy>
  <cp:lastPrinted>2024-01-04T21:06:34Z</cp:lastPrinted>
  <dcterms:created xsi:type="dcterms:W3CDTF">2022-01-05T18:38:08Z</dcterms:created>
  <dcterms:modified xsi:type="dcterms:W3CDTF">2024-01-04T21:06:40Z</dcterms:modified>
</cp:coreProperties>
</file>